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75" windowWidth="18795" windowHeight="11640" activeTab="0"/>
  </bookViews>
  <sheets>
    <sheet name="Prihodi" sheetId="1" r:id="rId1"/>
    <sheet name="BExRepositorySheet" sheetId="2" state="veryHidden" r:id="rId2"/>
    <sheet name="Rashodi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'Prihodi'!$3:$4</definedName>
    <definedName name="_xlnm.Print_Titles" localSheetId="2">'Rashodi'!$2:$3</definedName>
    <definedName name="_xlnm.Print_Area" localSheetId="0">'Prihodi'!$A$1:$F$151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<sst xmlns="http://schemas.openxmlformats.org/spreadsheetml/2006/main" count="483" uniqueCount="418">
  <si>
    <t>A. RAČUN PRIHODA I RASHODA</t>
  </si>
  <si>
    <t>PRIHODI POSLOVANJA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</si>
  <si>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</si>
  <si>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</si>
  <si>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</si>
  <si>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</si>
  <si>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</si>
  <si>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</si>
  <si>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</si>
  <si>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</si>
  <si>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</si>
  <si>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</si>
  <si>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</si>
  <si>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</si>
  <si>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</si>
  <si>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</si>
  <si>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</si>
  <si>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</si>
  <si>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</si>
  <si>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</si>
  <si>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</si>
  <si>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</si>
  <si>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</si>
  <si>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Trošarine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</si>
  <si>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</si>
  <si>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</si>
  <si>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</si>
  <si>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</si>
  <si>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</si>
  <si>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</si>
  <si>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</si>
  <si>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</si>
  <si>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</si>
  <si>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</si>
  <si>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</si>
  <si>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</si>
  <si>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</si>
  <si>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</si>
  <si>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</si>
  <si>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zdravstveno osiguranje</t>
  </si>
  <si>
    <t>Doprinosi za obvezno zdravstveno osiguranje</t>
  </si>
  <si>
    <t>Doprinosi za obvezno zdravstveno osiguranje za slučaj ozljede na radu</t>
  </si>
  <si>
    <t>Doprinosi za mirovinsko osiguranje</t>
  </si>
  <si>
    <t xml:space="preserve">Doprinosi za mirovinsko osiguranje </t>
  </si>
  <si>
    <t>Doprinosi za zapošljavanje</t>
  </si>
  <si>
    <t>Doprinosi za obvezno osiguranje u slučaju nezaposlenosti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</si>
  <si>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</si>
  <si>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</si>
  <si>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</si>
  <si>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</si>
  <si>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</si>
  <si>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</si>
  <si>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</si>
  <si>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</si>
  <si>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</si>
  <si>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</si>
  <si>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</si>
  <si>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</si>
  <si>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</si>
  <si>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</si>
  <si>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</si>
  <si>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</si>
  <si>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</si>
  <si>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</si>
  <si>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</si>
  <si>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</si>
  <si>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</si>
  <si>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</si>
  <si>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</si>
  <si>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</si>
  <si>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</si>
  <si>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</si>
  <si>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</si>
  <si>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Državne upravne i sudske pristojbe</t>
  </si>
  <si>
    <t>Ostale upravne pristojbe i naknade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</si>
  <si>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</si>
  <si>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</si>
  <si>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</si>
  <si>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</si>
  <si>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</si>
  <si>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</si>
  <si>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</si>
  <si>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</si>
  <si>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</si>
  <si>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</si>
  <si>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</si>
  <si>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</si>
  <si>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</si>
  <si>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</si>
  <si>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</si>
  <si>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</si>
  <si>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</si>
  <si>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</si>
  <si>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</si>
  <si>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</si>
  <si>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</si>
  <si>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</si>
  <si>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</si>
  <si>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</si>
  <si>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</si>
  <si>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</si>
  <si>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</si>
  <si>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</si>
  <si>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</si>
  <si>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</si>
  <si>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</si>
  <si>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</si>
  <si>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</si>
  <si>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</si>
  <si>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</si>
  <si>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</si>
  <si>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</si>
  <si>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</si>
  <si>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</si>
  <si>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</si>
  <si>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RASHODI POSLOVANJA</t>
  </si>
  <si>
    <t>INDEKS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</si>
  <si>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</si>
  <si>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</si>
  <si>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</si>
  <si>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</si>
  <si>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</si>
  <si>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</si>
  <si>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</si>
  <si>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</si>
  <si>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</si>
  <si>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</si>
  <si>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</si>
  <si>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</si>
  <si>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</si>
  <si>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</si>
  <si>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</si>
  <si>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</si>
  <si>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</si>
  <si>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</si>
  <si>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</si>
  <si>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</si>
  <si>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</si>
  <si>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</si>
  <si>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</si>
  <si>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</si>
  <si>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</si>
  <si>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</si>
  <si>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</si>
  <si>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</si>
  <si>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</si>
  <si>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</si>
  <si>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</si>
  <si>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</si>
  <si>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</si>
  <si>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</si>
  <si>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</si>
  <si>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</si>
  <si>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</si>
  <si>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</si>
  <si>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</si>
  <si>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</si>
  <si>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</si>
  <si>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</si>
  <si>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</si>
  <si>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</si>
  <si>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</si>
  <si>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</si>
  <si>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</si>
  <si>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</si>
  <si>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</si>
  <si>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</si>
  <si>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</si>
  <si>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</si>
  <si>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</si>
  <si>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</si>
  <si>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</si>
  <si>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</si>
  <si>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</si>
  <si>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</si>
  <si>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</si>
  <si>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</si>
  <si>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</si>
  <si>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</si>
  <si>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</si>
  <si>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</si>
  <si>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</si>
  <si>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</si>
  <si>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</si>
  <si>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</si>
  <si>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</si>
  <si>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</si>
  <si>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</si>
  <si>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</si>
  <si>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</si>
  <si>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</si>
  <si>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</si>
  <si>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</si>
  <si>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</si>
  <si>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</si>
  <si>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</si>
  <si>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</si>
  <si>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</si>
  <si>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</si>
  <si>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</si>
  <si>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</si>
  <si>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</si>
  <si>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</si>
  <si>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</si>
  <si>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</si>
  <si>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</si>
  <si>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</si>
  <si>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</si>
  <si>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</si>
  <si>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</si>
  <si>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</si>
  <si>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Subvencije trgovačkim društvima, poljoprivrednicima i obrtnicima izvan javnog sektora</t>
  </si>
  <si>
    <t>3521</t>
  </si>
  <si>
    <t>3522</t>
  </si>
  <si>
    <t>Subvencije trgovačkim društvima izvan javnog sektora</t>
  </si>
  <si>
    <t>3523</t>
  </si>
  <si>
    <t>Subvencije poljoprivrednicima i obrtnicima</t>
  </si>
  <si>
    <t>36</t>
  </si>
  <si>
    <t>361</t>
  </si>
  <si>
    <t>Pomoći inozemnim vladama</t>
  </si>
  <si>
    <t>3611</t>
  </si>
  <si>
    <t xml:space="preserve">Tekuće pomoći inozemnim vladama </t>
  </si>
  <si>
    <t>3612</t>
  </si>
  <si>
    <t>Kapitalne pomoći inozemnim vladama</t>
  </si>
  <si>
    <t>3621</t>
  </si>
  <si>
    <t>Tekuće pomoći međunarodnim organizacijama te institucijama i tijelima EU</t>
  </si>
  <si>
    <t>Pomoći unutar općeg proračuna</t>
  </si>
  <si>
    <t>3631</t>
  </si>
  <si>
    <t xml:space="preserve">Tekuće pomoći unutar općeg proračuna </t>
  </si>
  <si>
    <t xml:space="preserve">Kapitalne pomoći unutar općeg proračuna </t>
  </si>
  <si>
    <t>37</t>
  </si>
  <si>
    <t>371</t>
  </si>
  <si>
    <t>3711</t>
  </si>
  <si>
    <t>Naknade građanima i kućanstvima u novcu</t>
  </si>
  <si>
    <t>3712</t>
  </si>
  <si>
    <t>Naknade građanima i kućanstvima u naravi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</si>
  <si>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</si>
  <si>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</si>
  <si>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</si>
  <si>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</si>
  <si>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</si>
  <si>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</si>
  <si>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</si>
  <si>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</si>
  <si>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</si>
  <si>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Kazne, penali i naknade štete</t>
  </si>
  <si>
    <t>3831</t>
  </si>
  <si>
    <t>Naknade šteta pravnim i fizičkim osobama</t>
  </si>
  <si>
    <t>Naknade šteta zaposlenima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</si>
  <si>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</si>
  <si>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</si>
  <si>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</si>
  <si>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</si>
  <si>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</si>
  <si>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Kapitalne pomoći</t>
  </si>
  <si>
    <t>3861</t>
  </si>
  <si>
    <t>3862</t>
  </si>
  <si>
    <t>3863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</si>
  <si>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</si>
  <si>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</si>
  <si>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</si>
  <si>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</si>
  <si>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</si>
  <si>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</si>
  <si>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</si>
  <si>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</si>
  <si>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</si>
  <si>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</si>
  <si>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</si>
  <si>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</si>
  <si>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</si>
  <si>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</si>
  <si>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</si>
  <si>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</si>
  <si>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</si>
  <si>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</si>
  <si>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</si>
  <si>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</si>
  <si>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</si>
  <si>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</si>
  <si>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</si>
  <si>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</si>
  <si>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</si>
  <si>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</si>
  <si>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</si>
  <si>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</si>
  <si>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</si>
  <si>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</si>
  <si>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</si>
  <si>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</si>
  <si>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</si>
  <si>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</si>
  <si>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</si>
  <si>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424</t>
  </si>
  <si>
    <t>4241</t>
  </si>
  <si>
    <t>Knjige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</si>
  <si>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</si>
  <si>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</si>
  <si>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</si>
  <si>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</si>
  <si>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</si>
  <si>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4252</t>
  </si>
  <si>
    <t>Osnovno stado</t>
  </si>
  <si>
    <t>426</t>
  </si>
  <si>
    <t>4262</t>
  </si>
  <si>
    <t>43</t>
  </si>
  <si>
    <t>431</t>
  </si>
  <si>
    <t>4312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</si>
  <si>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</si>
  <si>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</si>
  <si>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</si>
  <si>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</si>
  <si>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</si>
  <si>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</si>
  <si>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</si>
  <si>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</si>
  <si>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</si>
  <si>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</si>
  <si>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</si>
  <si>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</si>
  <si>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</si>
  <si>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</si>
  <si>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</si>
  <si>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</si>
  <si>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</si>
  <si>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Ostale pristojbe i naknade</t>
  </si>
  <si>
    <t>Plaće (bruto)</t>
  </si>
  <si>
    <t>Kamate za primljene kredite i zajmove</t>
  </si>
  <si>
    <t>Pomoći međunarodnim organizacijama te institucijama i tijelima EU</t>
  </si>
  <si>
    <t>Rashodi za nabavu proizvedene kratkotrajne imovine</t>
  </si>
  <si>
    <t>Rashodi za nabavu zaliha</t>
  </si>
  <si>
    <t>Doprinosi</t>
  </si>
  <si>
    <t>Naknada za korištenje nefinancijske imovine</t>
  </si>
  <si>
    <t>Negativne tečajne razlike i razlike zbog primjene valutne klauzule</t>
  </si>
  <si>
    <t>Prihodi od kamata na dane zajmove drugim razinama vlasti</t>
  </si>
  <si>
    <t>BROJČANA OZNAKA I NAZIV</t>
  </si>
  <si>
    <t>6=5/2*100</t>
  </si>
  <si>
    <t>4226</t>
  </si>
  <si>
    <t>Sportska i glazbena oprema</t>
  </si>
  <si>
    <t>IZVRŠENJE
1.-6.2014.</t>
  </si>
  <si>
    <t>IZVRŠENJE             1.-6.2014.</t>
  </si>
  <si>
    <t>Ostali neraspoređeni prihodi od poreza</t>
  </si>
  <si>
    <t>Subvencije kreditnim i ostalim financijskim institucijama izvan javnog sektora</t>
  </si>
  <si>
    <t>Pomoći dane u inozemstvo i unutar općeg proračuna</t>
  </si>
  <si>
    <t>Naknade građanima i kućanstvima na temelju osiguranja i druga naknade</t>
  </si>
  <si>
    <t>Ostale naknade građanima i kućanstvima iz proračuna</t>
  </si>
  <si>
    <t>Kapitalne donacije neproftinim organizacijama</t>
  </si>
  <si>
    <t>Kapitalne donacije građanima i kućanstvima</t>
  </si>
  <si>
    <t>Kapitalne pomoći kreditnim i ostalim financijskim institucijama te trgovačkim društvima u javnom sektoru</t>
  </si>
  <si>
    <t>Kapitale pomoći kreditnim i ostalim financijskim institucijama te trgovačkim društvima izvan javnog sektora</t>
  </si>
  <si>
    <t>Kapitalne pomoći poljoprivrednicima i obrtnicima</t>
  </si>
  <si>
    <t>Rashodi za nabavu proizvedene dugotrajne imovine</t>
  </si>
  <si>
    <t>Rashodi za nabavu plemenitih metala i ostalih pohranjenih vrijednosti</t>
  </si>
  <si>
    <t>Plemeniti metali i ostale pohranjene vrijednosti</t>
  </si>
  <si>
    <t>Materijal i dijelovi za tekuće i investicijsko održavanje</t>
  </si>
  <si>
    <t>Naknade za rad predstavničkih i izvršnih tijela, povjerenstava i slično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</si>
  <si>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</si>
  <si>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</si>
  <si>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</si>
  <si>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Subvencije trgovačkim društvima u javnom sektoru</t>
  </si>
  <si>
    <t>Subvencije kreditnim i ostalim financijskim institucijama u javnom sektoru</t>
  </si>
  <si>
    <t>Naknade građanima i kućanstvimana temelju osiguranja</t>
  </si>
  <si>
    <t>Knjige,umjetnička djela i ostale izložbene vrijednosti</t>
  </si>
  <si>
    <t>Pohranjene knjige, umjetička djela i slične vrijednosti</t>
  </si>
  <si>
    <t>IZVRŠENJE             1.-6.2015.</t>
  </si>
  <si>
    <t>Prihodi iz nadležnog proračuna i od HZZO-a temeljem ugovornih obveza</t>
  </si>
  <si>
    <t>Prihodi od HZZO-a na temelju ugovornih obveza</t>
  </si>
  <si>
    <t>Pomoći proračunskim korisnicima iz proračuna koji im nije nadležan</t>
  </si>
  <si>
    <t>Pomoći iz državnog proračuna temeljem prijenosa EU sredstava</t>
  </si>
  <si>
    <t>Tekuće pomoći proračunskim korisnicima iz proračuna koji im nije nadležan</t>
  </si>
  <si>
    <t>Kapitalne pomoći proračunskim korisnicima iz proračuna koji im nije nadležan</t>
  </si>
  <si>
    <t>Tekuće pomoći iz državnog proračuna temeljem prijenosa EU sredstava</t>
  </si>
  <si>
    <t>Prihodi od prodaje kratkotrajne nefinancijske imovine</t>
  </si>
  <si>
    <t>Prihodi od prodaje nematerijalne imovine</t>
  </si>
  <si>
    <t>Prihodi od prodaje plemenitih metala i ostalih pohranjenih vrijednosti</t>
  </si>
  <si>
    <t>Plemeniti metali i drago kamenje</t>
  </si>
  <si>
    <t>Prihodi od novčane naknade poslodavca zbog nezapošljavanja osoba s invaliditetom</t>
  </si>
  <si>
    <t>IZVRŠENJE
1.-6.2015.</t>
  </si>
  <si>
    <t>Troškovi sudskih postupaka</t>
  </si>
  <si>
    <t>3427</t>
  </si>
  <si>
    <t>Kamate za primljene zajmove od trgovačkih društava i obrtnika izvan javnog sektora</t>
  </si>
  <si>
    <t>Pomoći proračunskim korisnicima drugih proračuna</t>
  </si>
  <si>
    <t>Tekuće pomoći proračunskim korisnicima drugih     proračuna</t>
  </si>
  <si>
    <t>Pomoći temeljem prijenosa EU sredstava</t>
  </si>
  <si>
    <t>Tekuće pomoći temeljem prijenosa EU sredstava</t>
  </si>
  <si>
    <t>Kapitalne pomoći temeljem prijenosa EU sredstava</t>
  </si>
  <si>
    <t>3812</t>
  </si>
  <si>
    <t>Tekuće donacije u naravi</t>
  </si>
  <si>
    <t>3835</t>
  </si>
  <si>
    <t xml:space="preserve">Prijenosi EU sredstava subjektima izvan općeg proračuna </t>
  </si>
  <si>
    <t xml:space="preserve">Tekući prijenosi EU sredstava subjektima izvan općeg proračuna </t>
  </si>
  <si>
    <t xml:space="preserve">Kapitalni prijenosi EU sredstava subjektima izvan općeg proračuna </t>
  </si>
  <si>
    <t>Ostala prirodna materijalna imovina</t>
  </si>
  <si>
    <t>4122</t>
  </si>
  <si>
    <t>Koncesije</t>
  </si>
  <si>
    <t>4213</t>
  </si>
  <si>
    <t>Ceste, željeznice i ostali prometni objekti</t>
  </si>
  <si>
    <t>4228</t>
  </si>
  <si>
    <t>4263</t>
  </si>
  <si>
    <t>Umjetnička, literarna i znanstvena djela</t>
  </si>
  <si>
    <t>4264</t>
  </si>
  <si>
    <t>Ostala nematerijalna proizvedena imovina</t>
  </si>
  <si>
    <t>Pomoći iz inozemstva i od subjekata unutar općeg proračuna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</si>
  <si>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</si>
  <si>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</si>
  <si>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</si>
  <si>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>Pomoći od izvanproračunskih korisnika</t>
  </si>
  <si>
    <t>Tekuće pomoći od izvanproračunskih korisnika</t>
  </si>
  <si>
    <t>Kapitalne pomoći od izvanproračunskih korisnika</t>
  </si>
  <si>
    <t>Kazne za prometne i ostale prekršaje u nadležnosti MUP-a</t>
  </si>
  <si>
    <t>Prihodi od prodaje materijalne imovine prirodnih bogatstava</t>
  </si>
  <si>
    <t>Vojna sredstva za jednokratnu upotrebu</t>
  </si>
  <si>
    <t>Naknade građanima i kućanstvima u novcu - neposredno ili putem ustanove izvan javnog sektora</t>
  </si>
  <si>
    <t>Naknade građanima i kućanstvima u naravi - neposredno ili putem ustanove izvan javnog sektora</t>
  </si>
  <si>
    <t>Nematerijalna proizvedena imovina</t>
  </si>
  <si>
    <t>Ulaganje u računalne  programe</t>
  </si>
  <si>
    <t>Članarine i norme</t>
  </si>
  <si>
    <t>4=3/2*100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</si>
</sst>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5" borderId="9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4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vertical="top" wrapText="1"/>
      <protection/>
    </xf>
    <xf numFmtId="4" fontId="7" fillId="0" borderId="0" xfId="53" applyNumberFormat="1" applyFont="1" applyFill="1" applyBorder="1" applyAlignment="1">
      <alignment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4" fontId="7" fillId="0" borderId="0" xfId="54" applyNumberFormat="1" applyFont="1" applyFill="1" applyBorder="1" applyAlignment="1">
      <alignment vertical="top"/>
      <protection/>
    </xf>
    <xf numFmtId="4" fontId="7" fillId="0" borderId="0" xfId="109" applyNumberFormat="1" applyFont="1" applyFill="1" applyBorder="1" applyAlignment="1">
      <alignment vertical="top"/>
    </xf>
    <xf numFmtId="4" fontId="8" fillId="0" borderId="0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4" fontId="8" fillId="0" borderId="0" xfId="53" applyNumberFormat="1" applyFont="1" applyFill="1" applyBorder="1" applyAlignment="1">
      <alignment vertical="top"/>
      <protection/>
    </xf>
    <xf numFmtId="4" fontId="8" fillId="0" borderId="0" xfId="54" applyNumberFormat="1" applyFont="1" applyFill="1" applyBorder="1" applyAlignment="1">
      <alignment vertical="top"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3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top" wrapText="1"/>
      <protection/>
    </xf>
    <xf numFmtId="4" fontId="7" fillId="0" borderId="0" xfId="55" applyNumberFormat="1" applyFont="1" applyFill="1" applyBorder="1" applyAlignment="1">
      <alignment vertical="top"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wrapText="1"/>
      <protection/>
    </xf>
    <xf numFmtId="2" fontId="7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Border="1" applyAlignment="1">
      <alignment horizontal="right" vertical="top"/>
      <protection/>
    </xf>
    <xf numFmtId="2" fontId="8" fillId="0" borderId="0" xfId="53" applyNumberFormat="1" applyFont="1" applyFill="1" applyBorder="1">
      <alignment/>
      <protection/>
    </xf>
    <xf numFmtId="0" fontId="7" fillId="0" borderId="0" xfId="84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 applyProtection="1" quotePrefix="1">
      <alignment horizontal="left" vertical="top"/>
      <protection locked="0"/>
    </xf>
    <xf numFmtId="0" fontId="7" fillId="0" borderId="0" xfId="84" applyFont="1" applyFill="1" applyBorder="1" applyAlignment="1" applyProtection="1" quotePrefix="1">
      <alignment vertical="top"/>
      <protection locked="0"/>
    </xf>
    <xf numFmtId="0" fontId="7" fillId="0" borderId="0" xfId="84" applyFont="1" applyFill="1" applyBorder="1" applyAlignment="1" applyProtection="1">
      <alignment horizontal="left" vertical="top" wrapText="1"/>
      <protection locked="0"/>
    </xf>
    <xf numFmtId="4" fontId="9" fillId="0" borderId="0" xfId="95" applyNumberFormat="1" applyFont="1" applyFill="1" applyBorder="1" applyAlignment="1" applyProtection="1">
      <alignment horizontal="right" vertical="top"/>
      <protection locked="0"/>
    </xf>
    <xf numFmtId="0" fontId="7" fillId="0" borderId="0" xfId="87" applyFont="1" applyFill="1" applyBorder="1" applyAlignment="1" applyProtection="1" quotePrefix="1">
      <alignment horizontal="left" vertical="top"/>
      <protection locked="0"/>
    </xf>
    <xf numFmtId="0" fontId="7" fillId="0" borderId="0" xfId="87" applyFont="1" applyFill="1" applyBorder="1" applyAlignment="1" applyProtection="1" quotePrefix="1">
      <alignment vertical="top"/>
      <protection locked="0"/>
    </xf>
    <xf numFmtId="0" fontId="7" fillId="0" borderId="0" xfId="87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87" applyFont="1" applyFill="1" applyBorder="1" applyAlignment="1" applyProtection="1" quotePrefix="1">
      <alignment vertical="top"/>
      <protection locked="0"/>
    </xf>
    <xf numFmtId="0" fontId="8" fillId="0" borderId="0" xfId="87" applyFont="1" applyFill="1" applyBorder="1" applyAlignment="1" applyProtection="1" quotePrefix="1">
      <alignment horizontal="left" vertical="top" wrapText="1"/>
      <protection locked="0"/>
    </xf>
    <xf numFmtId="4" fontId="10" fillId="0" borderId="0" xfId="95" applyNumberFormat="1" applyFont="1" applyFill="1" applyBorder="1" applyAlignment="1" applyProtection="1">
      <alignment horizontal="right" vertical="top"/>
      <protection locked="0"/>
    </xf>
    <xf numFmtId="0" fontId="8" fillId="0" borderId="0" xfId="87" applyFont="1" applyFill="1" applyBorder="1" applyAlignment="1" applyProtection="1" quotePrefix="1">
      <alignment horizontal="left" vertical="top"/>
      <protection locked="0"/>
    </xf>
    <xf numFmtId="0" fontId="8" fillId="0" borderId="0" xfId="87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87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4" fontId="7" fillId="0" borderId="0" xfId="95" applyNumberFormat="1" applyFont="1" applyFill="1" applyBorder="1" applyAlignment="1" applyProtection="1">
      <alignment horizontal="right" vertical="top"/>
      <protection locked="0"/>
    </xf>
    <xf numFmtId="2" fontId="8" fillId="0" borderId="0" xfId="53" applyNumberFormat="1" applyFont="1" applyFill="1" applyBorder="1" applyAlignment="1">
      <alignment horizontal="right" vertical="top"/>
      <protection/>
    </xf>
    <xf numFmtId="0" fontId="8" fillId="0" borderId="0" xfId="53" applyFont="1" applyFill="1" applyBorder="1" applyAlignment="1">
      <alignment vertical="center"/>
      <protection/>
    </xf>
    <xf numFmtId="4" fontId="8" fillId="0" borderId="0" xfId="53" applyNumberFormat="1" applyFont="1" applyFill="1" applyBorder="1" applyAlignment="1">
      <alignment horizontal="justify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3" fontId="11" fillId="0" borderId="12" xfId="51" applyNumberFormat="1" applyFont="1" applyFill="1" applyBorder="1" applyAlignment="1">
      <alignment horizontal="center" vertical="center" wrapText="1"/>
      <protection/>
    </xf>
    <xf numFmtId="4" fontId="11" fillId="0" borderId="12" xfId="52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/>
      <protection/>
    </xf>
    <xf numFmtId="0" fontId="0" fillId="0" borderId="0" xfId="0" applyFill="1" applyAlignment="1">
      <alignment horizontal="right" vertical="top"/>
    </xf>
    <xf numFmtId="4" fontId="8" fillId="0" borderId="0" xfId="95" applyNumberFormat="1" applyFont="1" applyFill="1" applyBorder="1" applyAlignment="1" applyProtection="1">
      <alignment horizontal="right" vertical="top"/>
      <protection locked="0"/>
    </xf>
    <xf numFmtId="2" fontId="7" fillId="0" borderId="0" xfId="95" applyNumberFormat="1" applyFont="1" applyFill="1" applyBorder="1" applyAlignment="1" applyProtection="1">
      <alignment horizontal="right" vertical="top"/>
      <protection locked="0"/>
    </xf>
    <xf numFmtId="2" fontId="8" fillId="0" borderId="0" xfId="95" applyNumberFormat="1" applyFont="1" applyFill="1" applyBorder="1" applyAlignment="1" applyProtection="1">
      <alignment horizontal="right" vertical="top"/>
      <protection locked="0"/>
    </xf>
    <xf numFmtId="4" fontId="7" fillId="0" borderId="12" xfId="51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0" fontId="8" fillId="0" borderId="0" xfId="87" applyFont="1" applyFill="1" applyBorder="1" applyAlignment="1" applyProtection="1" quotePrefix="1">
      <alignment horizontal="left" vertical="center" wrapText="1"/>
      <protection locked="0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Fill="1" applyBorder="1" applyAlignment="1">
      <alignment horizontal="center" vertical="center" wrapText="1"/>
      <protection/>
    </xf>
    <xf numFmtId="3" fontId="11" fillId="0" borderId="0" xfId="51" applyNumberFormat="1" applyFont="1" applyFill="1" applyBorder="1" applyAlignment="1">
      <alignment horizontal="center" vertical="center" wrapText="1"/>
      <protection/>
    </xf>
    <xf numFmtId="4" fontId="11" fillId="0" borderId="0" xfId="52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center" vertical="center"/>
      <protection/>
    </xf>
  </cellXfs>
  <cellStyles count="9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olugodišnji-sabor" xfId="51"/>
    <cellStyle name="Obično_prihodi 2005" xfId="52"/>
    <cellStyle name="Obično_Rebalans 04 - PRIHODI- Zadnji" xfId="53"/>
    <cellStyle name="Obično_ZR - Prihodi -031" xfId="54"/>
    <cellStyle name="Percent" xfId="55"/>
    <cellStyle name="Povezana ćelija" xfId="56"/>
    <cellStyle name="Followed Hyperlink" xfId="57"/>
    <cellStyle name="Provjera ćelije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_Knjiga1(1)" xfId="84"/>
    <cellStyle name="SAPBEXHLevel2X" xfId="85"/>
    <cellStyle name="SAPBEXHLevel3" xfId="86"/>
    <cellStyle name="SAPBEXHLevel3_1prihodi-rashodi06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_1prihodi-rashodi06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  <cellStyle name="Zarez_Bilanca 31 12 06 konačno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109</xdr:row>
      <xdr:rowOff>0</xdr:rowOff>
    </xdr:from>
    <xdr:to>
      <xdr:col>12</xdr:col>
      <xdr:colOff>190500</xdr:colOff>
      <xdr:row>109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64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.8515625" style="10" customWidth="1"/>
    <col min="2" max="2" width="4.57421875" style="13" customWidth="1"/>
    <col min="3" max="3" width="43.00390625" style="24" customWidth="1"/>
    <col min="4" max="4" width="15.8515625" style="9" bestFit="1" customWidth="1"/>
    <col min="5" max="5" width="17.00390625" style="18" bestFit="1" customWidth="1"/>
    <col min="6" max="6" width="8.28125" style="27" bestFit="1" customWidth="1"/>
    <col min="7" max="7" width="14.57421875" style="10" bestFit="1" customWidth="1"/>
    <col min="8" max="8" width="48.140625" style="10" customWidth="1"/>
    <col min="9" max="9" width="13.28125" style="10" bestFit="1" customWidth="1"/>
    <col min="10" max="16384" width="9.140625" style="10" customWidth="1"/>
  </cols>
  <sheetData>
    <row r="1" spans="1:6" ht="12.75">
      <c r="A1" s="1" t="s">
        <v>0</v>
      </c>
      <c r="B1" s="2"/>
      <c r="C1" s="3"/>
      <c r="D1" s="4"/>
      <c r="E1" s="11"/>
      <c r="F1" s="49"/>
    </row>
    <row r="2" spans="1:6" ht="15" customHeight="1">
      <c r="A2" s="1" t="s">
        <v>1</v>
      </c>
      <c r="B2" s="2"/>
      <c r="C2" s="3"/>
      <c r="D2" s="4"/>
      <c r="E2" s="11"/>
      <c r="F2" s="49"/>
    </row>
    <row r="3" spans="1:6" s="50" customFormat="1" ht="25.5" customHeight="1">
      <c r="A3" s="74" t="s">
        <v>335</v>
      </c>
      <c r="B3" s="74"/>
      <c r="C3" s="74"/>
      <c r="D3" s="63" t="s">
        <v>340</v>
      </c>
      <c r="E3" s="63" t="s">
        <v>364</v>
      </c>
      <c r="F3" s="31" t="s">
        <v>116</v>
      </c>
    </row>
    <row r="4" spans="1:6" s="58" customFormat="1" ht="12.75" customHeight="1">
      <c r="A4" s="75">
        <v>1</v>
      </c>
      <c r="B4" s="75"/>
      <c r="C4" s="75"/>
      <c r="D4" s="56">
        <v>2</v>
      </c>
      <c r="E4" s="56">
        <v>3</v>
      </c>
      <c r="F4" s="57" t="s">
        <v>417</v>
      </c>
    </row>
    <row r="5" spans="1:8" s="19" customFormat="1" ht="12.75">
      <c r="A5" s="1">
        <v>6</v>
      </c>
      <c r="B5" s="5" t="s">
        <v>2</v>
      </c>
      <c r="C5" s="6" t="s">
        <v>1</v>
      </c>
      <c r="D5" s="7">
        <f>+D6+D43+D51+D71+D91+D101+D111</f>
        <v>55613359032.16</v>
      </c>
      <c r="E5" s="7">
        <f>+E6+E43+E51+E71+E91+E101+E108+E111</f>
        <v>50738653770.62001</v>
      </c>
      <c r="F5" s="25">
        <f aca="true" t="shared" si="0" ref="F5:F36">E5/D5*100</f>
        <v>91.23465054732432</v>
      </c>
      <c r="G5" s="51"/>
      <c r="H5" s="6"/>
    </row>
    <row r="6" spans="1:8" ht="13.5" customHeight="1">
      <c r="A6" s="1">
        <v>61</v>
      </c>
      <c r="B6" s="5" t="s">
        <v>2</v>
      </c>
      <c r="C6" s="6" t="s">
        <v>3</v>
      </c>
      <c r="D6" s="8">
        <f>D7+D15+D19+D21+D36+D40</f>
        <v>29454997132.420002</v>
      </c>
      <c r="E6" s="8">
        <f>E7+E15+E19+E21+E36+E40</f>
        <v>31736670515.080006</v>
      </c>
      <c r="F6" s="25">
        <f t="shared" si="0"/>
        <v>107.74630319060073</v>
      </c>
      <c r="H6" s="6"/>
    </row>
    <row r="7" spans="1:8" ht="12.75">
      <c r="A7" s="1">
        <v>611</v>
      </c>
      <c r="B7" s="2" t="s">
        <v>2</v>
      </c>
      <c r="C7" s="6" t="s">
        <v>4</v>
      </c>
      <c r="D7" s="4">
        <f>SUM(D8:D14)</f>
        <v>718542229.83</v>
      </c>
      <c r="E7" s="4">
        <f>SUM(E8:E14)</f>
        <v>1010907915.29</v>
      </c>
      <c r="F7" s="25">
        <f t="shared" si="0"/>
        <v>140.68872688654233</v>
      </c>
      <c r="H7" s="6"/>
    </row>
    <row r="8" spans="1:8" ht="12.75">
      <c r="A8" s="1"/>
      <c r="B8" s="2">
        <v>6111</v>
      </c>
      <c r="C8" s="3" t="s">
        <v>5</v>
      </c>
      <c r="D8" s="12">
        <v>787094589.85</v>
      </c>
      <c r="E8" s="12">
        <v>784770310.42</v>
      </c>
      <c r="F8" s="26">
        <f t="shared" si="0"/>
        <v>99.70470138405562</v>
      </c>
      <c r="H8" s="3"/>
    </row>
    <row r="9" spans="1:8" ht="12.75">
      <c r="A9" s="1"/>
      <c r="B9" s="2">
        <v>6112</v>
      </c>
      <c r="C9" s="3" t="s">
        <v>6</v>
      </c>
      <c r="D9" s="12">
        <v>65114017.29</v>
      </c>
      <c r="E9" s="12">
        <v>81199589.51</v>
      </c>
      <c r="F9" s="26">
        <f t="shared" si="0"/>
        <v>124.7037011222319</v>
      </c>
      <c r="H9" s="3"/>
    </row>
    <row r="10" spans="1:8" ht="25.5">
      <c r="A10" s="1"/>
      <c r="B10" s="2">
        <v>6113</v>
      </c>
      <c r="C10" s="3" t="s">
        <v>7</v>
      </c>
      <c r="D10" s="12">
        <v>19343504.86</v>
      </c>
      <c r="E10" s="12">
        <v>28274833.73</v>
      </c>
      <c r="F10" s="26">
        <f t="shared" si="0"/>
        <v>146.1722368032119</v>
      </c>
      <c r="H10" s="3"/>
    </row>
    <row r="11" spans="1:8" ht="12.75">
      <c r="A11" s="1"/>
      <c r="B11" s="2">
        <v>6114</v>
      </c>
      <c r="C11" s="3" t="s">
        <v>8</v>
      </c>
      <c r="D11" s="12">
        <v>37369583.32</v>
      </c>
      <c r="E11" s="12">
        <v>113864919.61</v>
      </c>
      <c r="F11" s="26">
        <f t="shared" si="0"/>
        <v>304.6994627554761</v>
      </c>
      <c r="H11" s="3"/>
    </row>
    <row r="12" spans="1:8" ht="12.75">
      <c r="A12" s="1"/>
      <c r="B12" s="2">
        <v>6115</v>
      </c>
      <c r="C12" s="3" t="s">
        <v>9</v>
      </c>
      <c r="D12" s="12">
        <v>56108424.89</v>
      </c>
      <c r="E12" s="12">
        <v>20490305.77</v>
      </c>
      <c r="F12" s="26">
        <f t="shared" si="0"/>
        <v>36.51912490890813</v>
      </c>
      <c r="H12" s="3"/>
    </row>
    <row r="13" spans="1:8" ht="25.5">
      <c r="A13" s="1"/>
      <c r="B13" s="2">
        <v>6116</v>
      </c>
      <c r="C13" s="3" t="s">
        <v>10</v>
      </c>
      <c r="D13" s="12">
        <v>807470.45</v>
      </c>
      <c r="E13" s="12">
        <v>1250383.48</v>
      </c>
      <c r="F13" s="26">
        <f t="shared" si="0"/>
        <v>154.85191811043984</v>
      </c>
      <c r="H13" s="3"/>
    </row>
    <row r="14" spans="1:8" ht="25.5">
      <c r="A14" s="1"/>
      <c r="B14" s="2">
        <v>6117</v>
      </c>
      <c r="C14" s="3" t="s">
        <v>11</v>
      </c>
      <c r="D14" s="12">
        <v>-247295360.83</v>
      </c>
      <c r="E14" s="12">
        <v>-18942427.23</v>
      </c>
      <c r="F14" s="26">
        <f t="shared" si="0"/>
        <v>7.659839297600786</v>
      </c>
      <c r="H14" s="3"/>
    </row>
    <row r="15" spans="1:8" ht="12.75">
      <c r="A15" s="1">
        <v>612</v>
      </c>
      <c r="B15" s="2" t="s">
        <v>2</v>
      </c>
      <c r="C15" s="6" t="s">
        <v>12</v>
      </c>
      <c r="D15" s="4">
        <f>SUM(D16:D18)</f>
        <v>3135657716.3599997</v>
      </c>
      <c r="E15" s="4">
        <f>SUM(E16:E18)</f>
        <v>3457381397.4300003</v>
      </c>
      <c r="F15" s="25">
        <f t="shared" si="0"/>
        <v>110.26016581438202</v>
      </c>
      <c r="H15" s="6"/>
    </row>
    <row r="16" spans="1:8" ht="12.75">
      <c r="A16" s="1"/>
      <c r="B16" s="2">
        <v>6121</v>
      </c>
      <c r="C16" s="3" t="s">
        <v>13</v>
      </c>
      <c r="D16" s="12">
        <v>3036218257.41</v>
      </c>
      <c r="E16" s="12">
        <v>3406047104.84</v>
      </c>
      <c r="F16" s="26">
        <f t="shared" si="0"/>
        <v>112.1805751785933</v>
      </c>
      <c r="H16" s="3"/>
    </row>
    <row r="17" spans="1:8" ht="25.5">
      <c r="A17" s="1"/>
      <c r="B17" s="2">
        <v>6122</v>
      </c>
      <c r="C17" s="3" t="s">
        <v>14</v>
      </c>
      <c r="D17" s="12">
        <v>65604124.49</v>
      </c>
      <c r="E17" s="12">
        <v>43325399.53</v>
      </c>
      <c r="F17" s="26">
        <f t="shared" si="0"/>
        <v>66.04066416068713</v>
      </c>
      <c r="H17" s="3"/>
    </row>
    <row r="18" spans="1:8" ht="25.5">
      <c r="A18" s="1"/>
      <c r="B18" s="2">
        <v>6123</v>
      </c>
      <c r="C18" s="3" t="s">
        <v>15</v>
      </c>
      <c r="D18" s="12">
        <v>33835334.46</v>
      </c>
      <c r="E18" s="12">
        <v>8008893.06</v>
      </c>
      <c r="F18" s="26">
        <f t="shared" si="0"/>
        <v>23.670205091272503</v>
      </c>
      <c r="H18" s="3"/>
    </row>
    <row r="19" spans="1:8" ht="12.75">
      <c r="A19" s="1">
        <v>613</v>
      </c>
      <c r="B19" s="2" t="s">
        <v>2</v>
      </c>
      <c r="C19" s="6" t="s">
        <v>16</v>
      </c>
      <c r="D19" s="4">
        <f>D20</f>
        <v>186407812.25</v>
      </c>
      <c r="E19" s="4">
        <f>E20</f>
        <v>84043431.48</v>
      </c>
      <c r="F19" s="25">
        <f t="shared" si="0"/>
        <v>45.0857882325691</v>
      </c>
      <c r="H19" s="6"/>
    </row>
    <row r="20" spans="1:8" ht="12.75">
      <c r="A20" s="1"/>
      <c r="B20" s="2">
        <v>6134</v>
      </c>
      <c r="C20" s="13" t="s">
        <v>17</v>
      </c>
      <c r="D20" s="12">
        <v>186407812.25</v>
      </c>
      <c r="E20" s="12">
        <v>84043431.48</v>
      </c>
      <c r="F20" s="26">
        <f t="shared" si="0"/>
        <v>45.0857882325691</v>
      </c>
      <c r="H20" s="13"/>
    </row>
    <row r="21" spans="1:8" ht="12.75">
      <c r="A21" s="1">
        <v>614</v>
      </c>
      <c r="B21" s="5" t="s">
        <v>2</v>
      </c>
      <c r="C21" s="6" t="s">
        <v>18</v>
      </c>
      <c r="D21" s="4">
        <f>D22+D23+D24+D33+D34+D35</f>
        <v>25174971142.210003</v>
      </c>
      <c r="E21" s="4">
        <f>E22+E23+E24+E33+E34+E35</f>
        <v>27013662277.470005</v>
      </c>
      <c r="F21" s="25">
        <f t="shared" si="0"/>
        <v>107.30364743964745</v>
      </c>
      <c r="H21" s="6"/>
    </row>
    <row r="22" spans="1:8" ht="12.75">
      <c r="A22" s="1"/>
      <c r="B22" s="2">
        <v>6141</v>
      </c>
      <c r="C22" s="3" t="s">
        <v>19</v>
      </c>
      <c r="D22" s="12">
        <v>18826163076.5</v>
      </c>
      <c r="E22" s="12">
        <v>20258978233.75</v>
      </c>
      <c r="F22" s="26">
        <f t="shared" si="0"/>
        <v>107.61076567449122</v>
      </c>
      <c r="H22" s="3"/>
    </row>
    <row r="23" spans="1:8" ht="12.75">
      <c r="A23" s="1"/>
      <c r="B23" s="2">
        <v>6142</v>
      </c>
      <c r="C23" s="3" t="s">
        <v>20</v>
      </c>
      <c r="D23" s="12">
        <v>75021132.63</v>
      </c>
      <c r="E23" s="12">
        <v>83237964.59</v>
      </c>
      <c r="F23" s="26">
        <f t="shared" si="0"/>
        <v>110.95268982477906</v>
      </c>
      <c r="H23" s="3"/>
    </row>
    <row r="24" spans="1:8" ht="12.75">
      <c r="A24" s="1"/>
      <c r="B24" s="2">
        <v>6143</v>
      </c>
      <c r="C24" s="3" t="s">
        <v>21</v>
      </c>
      <c r="D24" s="12">
        <f>SUM(D25:D32)</f>
        <v>5673910326.98</v>
      </c>
      <c r="E24" s="12">
        <f>SUM(E25:E32)</f>
        <v>6007145390.97</v>
      </c>
      <c r="F24" s="26">
        <f t="shared" si="0"/>
        <v>105.87311121935494</v>
      </c>
      <c r="G24" s="9"/>
      <c r="H24" s="3"/>
    </row>
    <row r="25" spans="1:8" ht="25.5">
      <c r="A25" s="14"/>
      <c r="B25" s="2"/>
      <c r="C25" s="15" t="s">
        <v>22</v>
      </c>
      <c r="D25" s="12">
        <v>402606355.19</v>
      </c>
      <c r="E25" s="12">
        <v>389366520.41</v>
      </c>
      <c r="F25" s="26">
        <f t="shared" si="0"/>
        <v>96.71146900456856</v>
      </c>
      <c r="H25" s="15"/>
    </row>
    <row r="26" spans="1:8" ht="12.75">
      <c r="A26" s="14"/>
      <c r="B26" s="2"/>
      <c r="C26" s="3" t="s">
        <v>23</v>
      </c>
      <c r="D26" s="12">
        <v>3103814971.26</v>
      </c>
      <c r="E26" s="12">
        <v>3344556727.26</v>
      </c>
      <c r="F26" s="26">
        <f t="shared" si="0"/>
        <v>107.75631789359758</v>
      </c>
      <c r="H26" s="3"/>
    </row>
    <row r="27" spans="1:8" ht="12.75">
      <c r="A27" s="14"/>
      <c r="B27" s="2"/>
      <c r="C27" s="3" t="s">
        <v>24</v>
      </c>
      <c r="D27" s="12">
        <v>95975723.87</v>
      </c>
      <c r="E27" s="12">
        <v>109426890.46</v>
      </c>
      <c r="F27" s="26">
        <f t="shared" si="0"/>
        <v>114.01517597118591</v>
      </c>
      <c r="H27" s="3"/>
    </row>
    <row r="28" spans="1:8" ht="12.75">
      <c r="A28" s="14"/>
      <c r="B28" s="2"/>
      <c r="C28" s="3" t="s">
        <v>25</v>
      </c>
      <c r="D28" s="12">
        <v>238287400.36</v>
      </c>
      <c r="E28" s="12">
        <v>252686125.94</v>
      </c>
      <c r="F28" s="26">
        <f t="shared" si="0"/>
        <v>106.04258788263527</v>
      </c>
      <c r="H28" s="3"/>
    </row>
    <row r="29" spans="1:8" ht="12.75">
      <c r="A29" s="14"/>
      <c r="B29" s="2"/>
      <c r="C29" s="3" t="s">
        <v>26</v>
      </c>
      <c r="D29" s="12">
        <v>54211559.71</v>
      </c>
      <c r="E29" s="12">
        <v>52984327.17</v>
      </c>
      <c r="F29" s="26">
        <f t="shared" si="0"/>
        <v>97.73621613809864</v>
      </c>
      <c r="H29" s="3"/>
    </row>
    <row r="30" spans="1:8" ht="12.75">
      <c r="A30" s="14"/>
      <c r="B30" s="2"/>
      <c r="C30" s="3" t="s">
        <v>27</v>
      </c>
      <c r="D30" s="12">
        <v>1722378963.54</v>
      </c>
      <c r="E30" s="12">
        <v>1800147327.69</v>
      </c>
      <c r="F30" s="26">
        <f t="shared" si="0"/>
        <v>104.51517150384623</v>
      </c>
      <c r="H30" s="3"/>
    </row>
    <row r="31" spans="1:8" ht="12.75">
      <c r="A31" s="14"/>
      <c r="B31" s="2"/>
      <c r="C31" s="3" t="s">
        <v>28</v>
      </c>
      <c r="D31" s="12">
        <v>56510639.65</v>
      </c>
      <c r="E31" s="12">
        <v>57938343.66</v>
      </c>
      <c r="F31" s="26">
        <f t="shared" si="0"/>
        <v>102.52643399339047</v>
      </c>
      <c r="H31" s="3"/>
    </row>
    <row r="32" spans="1:8" ht="12.75">
      <c r="A32" s="14"/>
      <c r="B32" s="2"/>
      <c r="C32" s="3" t="s">
        <v>29</v>
      </c>
      <c r="D32" s="12">
        <v>124713.4</v>
      </c>
      <c r="E32" s="12">
        <v>39128.38</v>
      </c>
      <c r="F32" s="26">
        <f t="shared" si="0"/>
        <v>31.374639774073998</v>
      </c>
      <c r="H32" s="3"/>
    </row>
    <row r="33" spans="1:8" ht="12.75">
      <c r="A33" s="14"/>
      <c r="B33" s="2">
        <v>6146</v>
      </c>
      <c r="C33" s="3" t="s">
        <v>30</v>
      </c>
      <c r="D33" s="12">
        <v>224869673.43</v>
      </c>
      <c r="E33" s="12">
        <v>203175832.11</v>
      </c>
      <c r="F33" s="26">
        <f t="shared" si="0"/>
        <v>90.35270475155775</v>
      </c>
      <c r="H33" s="3"/>
    </row>
    <row r="34" spans="1:8" ht="25.5">
      <c r="A34" s="14"/>
      <c r="B34" s="2">
        <v>6147</v>
      </c>
      <c r="C34" s="3" t="s">
        <v>31</v>
      </c>
      <c r="D34" s="12">
        <v>66520952.33</v>
      </c>
      <c r="E34" s="12">
        <v>148626464.99</v>
      </c>
      <c r="F34" s="26">
        <f t="shared" si="0"/>
        <v>223.4280475310808</v>
      </c>
      <c r="H34" s="3"/>
    </row>
    <row r="35" spans="1:8" ht="12.75">
      <c r="A35" s="14"/>
      <c r="B35" s="2">
        <v>6148</v>
      </c>
      <c r="C35" s="3" t="s">
        <v>32</v>
      </c>
      <c r="D35" s="12">
        <v>308485980.34</v>
      </c>
      <c r="E35" s="12">
        <v>312498391.06</v>
      </c>
      <c r="F35" s="26">
        <f t="shared" si="0"/>
        <v>101.30067846700123</v>
      </c>
      <c r="H35" s="3"/>
    </row>
    <row r="36" spans="1:8" ht="12.75">
      <c r="A36" s="1">
        <v>615</v>
      </c>
      <c r="B36" s="16"/>
      <c r="C36" s="17" t="s">
        <v>33</v>
      </c>
      <c r="D36" s="7">
        <f>D37</f>
        <v>237956870.38</v>
      </c>
      <c r="E36" s="7">
        <f>E37</f>
        <v>160770781.79</v>
      </c>
      <c r="F36" s="25">
        <f t="shared" si="0"/>
        <v>67.56299220663838</v>
      </c>
      <c r="H36" s="17"/>
    </row>
    <row r="37" spans="1:8" ht="12.75">
      <c r="A37" s="14"/>
      <c r="B37" s="2">
        <v>6151</v>
      </c>
      <c r="C37" s="3" t="s">
        <v>34</v>
      </c>
      <c r="D37" s="12">
        <v>237956870.38</v>
      </c>
      <c r="E37" s="12">
        <v>160770781.79</v>
      </c>
      <c r="F37" s="26">
        <f aca="true" t="shared" si="1" ref="F37:F68">E37/D37*100</f>
        <v>67.56299220663838</v>
      </c>
      <c r="H37" s="3"/>
    </row>
    <row r="38" spans="1:8" ht="12.75">
      <c r="A38" s="14"/>
      <c r="B38" s="2"/>
      <c r="C38" s="3" t="s">
        <v>35</v>
      </c>
      <c r="D38" s="12">
        <v>237956265.58</v>
      </c>
      <c r="E38" s="12">
        <v>160690406.93</v>
      </c>
      <c r="F38" s="26">
        <f t="shared" si="1"/>
        <v>67.52938677127477</v>
      </c>
      <c r="H38" s="3"/>
    </row>
    <row r="39" spans="1:8" ht="12.75">
      <c r="A39" s="14"/>
      <c r="B39" s="2"/>
      <c r="C39" s="3" t="s">
        <v>36</v>
      </c>
      <c r="D39" s="12">
        <v>604.8</v>
      </c>
      <c r="E39" s="12">
        <v>80374.86</v>
      </c>
      <c r="F39" s="26">
        <f t="shared" si="1"/>
        <v>13289.49404761905</v>
      </c>
      <c r="H39" s="3"/>
    </row>
    <row r="40" spans="1:8" ht="12.75">
      <c r="A40" s="1">
        <v>616</v>
      </c>
      <c r="B40" s="5"/>
      <c r="C40" s="6" t="s">
        <v>37</v>
      </c>
      <c r="D40" s="4">
        <f>D41+D42</f>
        <v>1461361.3900000001</v>
      </c>
      <c r="E40" s="7">
        <f>E41+E42</f>
        <v>9904711.620000001</v>
      </c>
      <c r="F40" s="26">
        <f t="shared" si="1"/>
        <v>677.7729100944703</v>
      </c>
      <c r="H40" s="6"/>
    </row>
    <row r="41" spans="1:8" ht="12.75">
      <c r="A41" s="14"/>
      <c r="B41" s="2">
        <v>6162</v>
      </c>
      <c r="C41" s="3" t="s">
        <v>38</v>
      </c>
      <c r="D41" s="12">
        <v>1150698.11</v>
      </c>
      <c r="E41" s="12">
        <v>419382.23</v>
      </c>
      <c r="F41" s="26">
        <f t="shared" si="1"/>
        <v>36.44589543994297</v>
      </c>
      <c r="H41" s="3"/>
    </row>
    <row r="42" spans="1:8" ht="12.75">
      <c r="A42" s="14"/>
      <c r="B42" s="2">
        <v>6163</v>
      </c>
      <c r="C42" s="3" t="s">
        <v>341</v>
      </c>
      <c r="D42" s="12">
        <v>310663.28</v>
      </c>
      <c r="E42" s="12">
        <v>9485329.39</v>
      </c>
      <c r="F42" s="26">
        <f t="shared" si="1"/>
        <v>3053.2508991728923</v>
      </c>
      <c r="H42" s="3"/>
    </row>
    <row r="43" spans="1:8" ht="12.75">
      <c r="A43" s="1">
        <v>62</v>
      </c>
      <c r="B43" s="5" t="s">
        <v>2</v>
      </c>
      <c r="C43" s="6" t="s">
        <v>331</v>
      </c>
      <c r="D43" s="7">
        <f>D44+D47+D49</f>
        <v>21716121287.22</v>
      </c>
      <c r="E43" s="7">
        <f>E44+E47+E49</f>
        <v>10522116844.93</v>
      </c>
      <c r="F43" s="25">
        <f t="shared" si="1"/>
        <v>48.45302117152153</v>
      </c>
      <c r="H43" s="6"/>
    </row>
    <row r="44" spans="1:8" ht="12.75">
      <c r="A44" s="1">
        <v>621</v>
      </c>
      <c r="B44" s="5" t="s">
        <v>2</v>
      </c>
      <c r="C44" s="6" t="s">
        <v>39</v>
      </c>
      <c r="D44" s="4">
        <f>SUM(D45:D46)</f>
        <v>8170034845.57</v>
      </c>
      <c r="E44" s="4">
        <f>SUM(E45:E46)</f>
        <v>0</v>
      </c>
      <c r="F44" s="25">
        <f t="shared" si="1"/>
        <v>0</v>
      </c>
      <c r="H44" s="6"/>
    </row>
    <row r="45" spans="1:8" ht="12.75">
      <c r="A45" s="1"/>
      <c r="B45" s="2">
        <v>6211</v>
      </c>
      <c r="C45" s="3" t="s">
        <v>40</v>
      </c>
      <c r="D45" s="12">
        <v>7885342943.24</v>
      </c>
      <c r="E45" s="12">
        <v>0</v>
      </c>
      <c r="F45" s="26">
        <f t="shared" si="1"/>
        <v>0</v>
      </c>
      <c r="H45" s="3"/>
    </row>
    <row r="46" spans="1:8" ht="25.5">
      <c r="A46" s="1"/>
      <c r="B46" s="2">
        <v>6212</v>
      </c>
      <c r="C46" s="3" t="s">
        <v>41</v>
      </c>
      <c r="D46" s="12">
        <v>284691902.33</v>
      </c>
      <c r="E46" s="12">
        <v>0</v>
      </c>
      <c r="F46" s="26">
        <f t="shared" si="1"/>
        <v>0</v>
      </c>
      <c r="H46" s="3"/>
    </row>
    <row r="47" spans="1:8" ht="12.75">
      <c r="A47" s="1">
        <v>622</v>
      </c>
      <c r="B47" s="5" t="s">
        <v>2</v>
      </c>
      <c r="C47" s="6" t="s">
        <v>42</v>
      </c>
      <c r="D47" s="4">
        <f>SUM(D48:D48)</f>
        <v>12598806233.22</v>
      </c>
      <c r="E47" s="4">
        <f>SUM(E48:E48)</f>
        <v>9572158373.4</v>
      </c>
      <c r="F47" s="25">
        <f t="shared" si="1"/>
        <v>75.97670919138781</v>
      </c>
      <c r="H47" s="6"/>
    </row>
    <row r="48" spans="1:8" ht="12.75">
      <c r="A48" s="1"/>
      <c r="B48" s="2">
        <v>6221</v>
      </c>
      <c r="C48" s="3" t="s">
        <v>43</v>
      </c>
      <c r="D48" s="12">
        <v>12598806233.22</v>
      </c>
      <c r="E48" s="12">
        <v>9572158373.4</v>
      </c>
      <c r="F48" s="26">
        <f t="shared" si="1"/>
        <v>75.97670919138781</v>
      </c>
      <c r="H48" s="3"/>
    </row>
    <row r="49" spans="1:8" ht="12.75">
      <c r="A49" s="1">
        <v>623</v>
      </c>
      <c r="B49" s="5" t="s">
        <v>2</v>
      </c>
      <c r="C49" s="6" t="s">
        <v>44</v>
      </c>
      <c r="D49" s="4">
        <f>D50</f>
        <v>947280208.43</v>
      </c>
      <c r="E49" s="4">
        <f>E50</f>
        <v>949958471.53</v>
      </c>
      <c r="F49" s="25">
        <f t="shared" si="1"/>
        <v>100.28273187554915</v>
      </c>
      <c r="H49" s="6"/>
    </row>
    <row r="50" spans="1:8" ht="25.5">
      <c r="A50" s="1"/>
      <c r="B50" s="2">
        <v>6232</v>
      </c>
      <c r="C50" s="3" t="s">
        <v>45</v>
      </c>
      <c r="D50" s="12">
        <v>947280208.43</v>
      </c>
      <c r="E50" s="12">
        <v>949958471.53</v>
      </c>
      <c r="F50" s="26">
        <f t="shared" si="1"/>
        <v>100.28273187554915</v>
      </c>
      <c r="H50" s="3"/>
    </row>
    <row r="51" spans="1:8" ht="25.5">
      <c r="A51" s="1">
        <v>63</v>
      </c>
      <c r="B51" s="16"/>
      <c r="C51" s="17" t="s">
        <v>402</v>
      </c>
      <c r="D51" s="7">
        <f>SUM(D52,D55,D60,D63,D66,D69)</f>
        <v>1278090145.4</v>
      </c>
      <c r="E51" s="7">
        <f>SUM(E52,E55,E60,E63,E66,E69)</f>
        <v>2761305120.8599997</v>
      </c>
      <c r="F51" s="25">
        <f t="shared" si="1"/>
        <v>216.04932412617907</v>
      </c>
      <c r="H51" s="17"/>
    </row>
    <row r="52" spans="1:8" ht="12.75">
      <c r="A52" s="1">
        <v>631</v>
      </c>
      <c r="B52" s="16"/>
      <c r="C52" s="17" t="s">
        <v>46</v>
      </c>
      <c r="D52" s="7">
        <f>SUM(D53:D54)</f>
        <v>764526.74</v>
      </c>
      <c r="E52" s="7">
        <f>SUM(E53:E54)</f>
        <v>108799165.25</v>
      </c>
      <c r="F52" s="25">
        <f t="shared" si="1"/>
        <v>14230.916926463553</v>
      </c>
      <c r="H52" s="17"/>
    </row>
    <row r="53" spans="1:8" ht="12.75">
      <c r="A53" s="14"/>
      <c r="B53" s="19">
        <v>6311</v>
      </c>
      <c r="C53" s="15" t="s">
        <v>47</v>
      </c>
      <c r="D53" s="12">
        <v>729233.41</v>
      </c>
      <c r="E53" s="12">
        <v>954785.37</v>
      </c>
      <c r="F53" s="26">
        <f t="shared" si="1"/>
        <v>130.93000908995654</v>
      </c>
      <c r="H53" s="15"/>
    </row>
    <row r="54" spans="1:8" ht="12.75">
      <c r="A54" s="14"/>
      <c r="B54" s="19">
        <v>6312</v>
      </c>
      <c r="C54" s="15" t="s">
        <v>48</v>
      </c>
      <c r="D54" s="12">
        <v>35293.33</v>
      </c>
      <c r="E54" s="12">
        <v>107844379.88</v>
      </c>
      <c r="F54" s="26">
        <f t="shared" si="1"/>
        <v>305565.8955389021</v>
      </c>
      <c r="H54" s="15"/>
    </row>
    <row r="55" spans="1:8" ht="25.5">
      <c r="A55" s="1">
        <v>632</v>
      </c>
      <c r="B55" s="2"/>
      <c r="C55" s="6" t="s">
        <v>49</v>
      </c>
      <c r="D55" s="7">
        <f>SUM(D56:D59)</f>
        <v>1251772845.8400002</v>
      </c>
      <c r="E55" s="7">
        <f>SUM(E56:E59)</f>
        <v>2611665495.18</v>
      </c>
      <c r="F55" s="25">
        <f t="shared" si="1"/>
        <v>208.6373341504661</v>
      </c>
      <c r="H55" s="6"/>
    </row>
    <row r="56" spans="1:8" ht="12.75">
      <c r="A56" s="14"/>
      <c r="B56" s="14">
        <v>6321</v>
      </c>
      <c r="C56" s="15" t="s">
        <v>50</v>
      </c>
      <c r="D56" s="12">
        <v>7032085.93</v>
      </c>
      <c r="E56" s="12">
        <v>5756493.12</v>
      </c>
      <c r="F56" s="26">
        <f t="shared" si="1"/>
        <v>81.86039216958204</v>
      </c>
      <c r="H56" s="15"/>
    </row>
    <row r="57" spans="1:8" ht="12.75">
      <c r="A57" s="14"/>
      <c r="B57" s="14">
        <v>6322</v>
      </c>
      <c r="C57" s="3" t="s">
        <v>51</v>
      </c>
      <c r="D57" s="12">
        <v>2394872.71</v>
      </c>
      <c r="E57" s="12">
        <v>6345053.65</v>
      </c>
      <c r="F57" s="26">
        <f t="shared" si="1"/>
        <v>264.94325245369726</v>
      </c>
      <c r="H57" s="3"/>
    </row>
    <row r="58" spans="1:8" ht="12.75">
      <c r="A58" s="14"/>
      <c r="B58" s="14">
        <v>6323</v>
      </c>
      <c r="C58" s="3" t="s">
        <v>52</v>
      </c>
      <c r="D58" s="12">
        <v>1008463885.19</v>
      </c>
      <c r="E58" s="12">
        <v>2072508045.35</v>
      </c>
      <c r="F58" s="26">
        <f t="shared" si="1"/>
        <v>205.51137981104085</v>
      </c>
      <c r="H58" s="3"/>
    </row>
    <row r="59" spans="1:8" ht="12.75">
      <c r="A59" s="14"/>
      <c r="B59" s="14">
        <v>6324</v>
      </c>
      <c r="C59" s="3" t="s">
        <v>53</v>
      </c>
      <c r="D59" s="12">
        <v>233882002.01</v>
      </c>
      <c r="E59" s="12">
        <v>527055903.06</v>
      </c>
      <c r="F59" s="26">
        <f t="shared" si="1"/>
        <v>225.35120211493012</v>
      </c>
      <c r="H59" s="3"/>
    </row>
    <row r="60" spans="1:8" ht="12.75">
      <c r="A60" s="1">
        <v>633</v>
      </c>
      <c r="B60" s="16"/>
      <c r="C60" s="17" t="s">
        <v>403</v>
      </c>
      <c r="D60" s="4">
        <f>SUM(D61:D62)</f>
        <v>23788933.849999998</v>
      </c>
      <c r="E60" s="7">
        <f>SUM(E61:E62)</f>
        <v>26187128.29</v>
      </c>
      <c r="F60" s="25">
        <f t="shared" si="1"/>
        <v>110.08113459443665</v>
      </c>
      <c r="H60" s="17"/>
    </row>
    <row r="61" spans="1:8" ht="12.75">
      <c r="A61" s="14"/>
      <c r="B61" s="19">
        <v>6331</v>
      </c>
      <c r="C61" s="15" t="s">
        <v>404</v>
      </c>
      <c r="D61" s="12">
        <f>23570712.63+248221.22</f>
        <v>23818933.849999998</v>
      </c>
      <c r="E61" s="12">
        <f>26090969.29+5159</f>
        <v>26096128.29</v>
      </c>
      <c r="F61" s="26">
        <f t="shared" si="1"/>
        <v>109.5604381553795</v>
      </c>
      <c r="H61" s="15"/>
    </row>
    <row r="62" spans="1:8" ht="12.75">
      <c r="A62" s="14"/>
      <c r="B62" s="19">
        <v>6332</v>
      </c>
      <c r="C62" s="15" t="s">
        <v>405</v>
      </c>
      <c r="D62" s="12">
        <v>-30000</v>
      </c>
      <c r="E62" s="12">
        <v>91000</v>
      </c>
      <c r="F62" s="26">
        <f t="shared" si="1"/>
        <v>-303.3333333333333</v>
      </c>
      <c r="H62" s="15"/>
    </row>
    <row r="63" spans="1:8" ht="12.75">
      <c r="A63" s="1">
        <v>634</v>
      </c>
      <c r="B63" s="16"/>
      <c r="C63" s="17" t="s">
        <v>406</v>
      </c>
      <c r="D63" s="4">
        <f>D64+D65</f>
        <v>1763838.97</v>
      </c>
      <c r="E63" s="4">
        <f>E64+E65</f>
        <v>10941207.89</v>
      </c>
      <c r="F63" s="25">
        <f t="shared" si="1"/>
        <v>620.3065062112785</v>
      </c>
      <c r="H63" s="17"/>
    </row>
    <row r="64" spans="1:8" ht="12.75">
      <c r="A64" s="1"/>
      <c r="B64" s="19">
        <v>6341</v>
      </c>
      <c r="C64" s="15" t="s">
        <v>407</v>
      </c>
      <c r="D64" s="12">
        <v>1609588.97</v>
      </c>
      <c r="E64" s="12">
        <v>3281263.97</v>
      </c>
      <c r="F64" s="26">
        <f t="shared" si="1"/>
        <v>203.85725990654623</v>
      </c>
      <c r="H64" s="15"/>
    </row>
    <row r="65" spans="1:8" ht="12.75">
      <c r="A65" s="14"/>
      <c r="B65" s="19">
        <v>6342</v>
      </c>
      <c r="C65" s="15" t="s">
        <v>408</v>
      </c>
      <c r="D65" s="12">
        <v>154250</v>
      </c>
      <c r="E65" s="12">
        <v>7659943.92</v>
      </c>
      <c r="F65" s="26">
        <f t="shared" si="1"/>
        <v>4965.927987034036</v>
      </c>
      <c r="H65" s="15"/>
    </row>
    <row r="66" spans="1:8" ht="25.5">
      <c r="A66" s="1">
        <v>636</v>
      </c>
      <c r="B66" s="16"/>
      <c r="C66" s="17" t="s">
        <v>367</v>
      </c>
      <c r="D66" s="7">
        <f>D67+D67</f>
        <v>0</v>
      </c>
      <c r="E66" s="4">
        <f>E67+E68</f>
        <v>3703415.25</v>
      </c>
      <c r="F66" s="25"/>
      <c r="H66" s="17"/>
    </row>
    <row r="67" spans="1:8" ht="25.5">
      <c r="A67" s="1"/>
      <c r="B67" s="19">
        <v>6361</v>
      </c>
      <c r="C67" s="15" t="s">
        <v>369</v>
      </c>
      <c r="D67" s="12">
        <v>0</v>
      </c>
      <c r="E67" s="12">
        <v>2881549.25</v>
      </c>
      <c r="F67" s="26"/>
      <c r="H67" s="15"/>
    </row>
    <row r="68" spans="1:8" ht="25.5">
      <c r="A68" s="14"/>
      <c r="B68" s="19">
        <v>6362</v>
      </c>
      <c r="C68" s="15" t="s">
        <v>370</v>
      </c>
      <c r="D68" s="12">
        <v>0</v>
      </c>
      <c r="E68" s="12">
        <v>821866</v>
      </c>
      <c r="F68" s="26"/>
      <c r="H68" s="15"/>
    </row>
    <row r="69" spans="1:8" ht="25.5">
      <c r="A69" s="1">
        <v>638</v>
      </c>
      <c r="B69" s="16"/>
      <c r="C69" s="17" t="s">
        <v>368</v>
      </c>
      <c r="D69" s="7">
        <f>D70</f>
        <v>0</v>
      </c>
      <c r="E69" s="7">
        <f>E70</f>
        <v>8709</v>
      </c>
      <c r="F69" s="25"/>
      <c r="H69" s="17"/>
    </row>
    <row r="70" spans="1:8" ht="25.5">
      <c r="A70" s="1"/>
      <c r="B70" s="19">
        <v>6381</v>
      </c>
      <c r="C70" s="15" t="s">
        <v>371</v>
      </c>
      <c r="D70" s="12">
        <v>0</v>
      </c>
      <c r="E70" s="12">
        <v>8709</v>
      </c>
      <c r="F70" s="26"/>
      <c r="H70" s="15"/>
    </row>
    <row r="71" spans="1:8" ht="12.75">
      <c r="A71" s="1">
        <v>64</v>
      </c>
      <c r="B71" s="5" t="s">
        <v>2</v>
      </c>
      <c r="C71" s="6" t="s">
        <v>54</v>
      </c>
      <c r="D71" s="4">
        <f>D72+D80+D86</f>
        <v>1180370471.84</v>
      </c>
      <c r="E71" s="4">
        <f>+E72+E80+E86</f>
        <v>1276635013.2899997</v>
      </c>
      <c r="F71" s="25">
        <f>E71/D71*100</f>
        <v>108.15545150836749</v>
      </c>
      <c r="H71" s="6"/>
    </row>
    <row r="72" spans="1:8" ht="12.75">
      <c r="A72" s="1">
        <v>641</v>
      </c>
      <c r="B72" s="5" t="s">
        <v>2</v>
      </c>
      <c r="C72" s="6" t="s">
        <v>55</v>
      </c>
      <c r="D72" s="4">
        <f>SUM(D73:D79)</f>
        <v>689448402.4999999</v>
      </c>
      <c r="E72" s="4">
        <f>SUM(E73:E79)</f>
        <v>548627936.23</v>
      </c>
      <c r="F72" s="25">
        <f>E72/D72*100</f>
        <v>79.57490861399162</v>
      </c>
      <c r="H72" s="6"/>
    </row>
    <row r="73" spans="1:8" ht="12.75">
      <c r="A73" s="1"/>
      <c r="B73" s="2">
        <v>6412</v>
      </c>
      <c r="C73" s="3" t="s">
        <v>56</v>
      </c>
      <c r="D73" s="11">
        <v>0</v>
      </c>
      <c r="E73" s="11">
        <v>12138</v>
      </c>
      <c r="F73" s="26"/>
      <c r="H73" s="3"/>
    </row>
    <row r="74" spans="1:8" ht="12.75">
      <c r="A74" s="14"/>
      <c r="B74" s="2">
        <v>6413</v>
      </c>
      <c r="C74" s="3" t="s">
        <v>57</v>
      </c>
      <c r="D74" s="12">
        <v>17290076.87</v>
      </c>
      <c r="E74" s="12">
        <v>10759647.41</v>
      </c>
      <c r="F74" s="26">
        <f aca="true" t="shared" si="2" ref="F74:F83">E74/D74*100</f>
        <v>62.23018839591775</v>
      </c>
      <c r="H74" s="3"/>
    </row>
    <row r="75" spans="1:8" ht="12.75">
      <c r="A75" s="14"/>
      <c r="B75" s="2">
        <v>6414</v>
      </c>
      <c r="C75" s="3" t="s">
        <v>58</v>
      </c>
      <c r="D75" s="12">
        <v>2562244.4</v>
      </c>
      <c r="E75" s="12">
        <v>5786022.71</v>
      </c>
      <c r="F75" s="26">
        <f t="shared" si="2"/>
        <v>225.81853276760015</v>
      </c>
      <c r="H75" s="3"/>
    </row>
    <row r="76" spans="1:8" ht="25.5">
      <c r="A76" s="14"/>
      <c r="B76" s="2">
        <v>6415</v>
      </c>
      <c r="C76" s="3" t="s">
        <v>59</v>
      </c>
      <c r="D76" s="12">
        <v>3901234.12</v>
      </c>
      <c r="E76" s="12">
        <v>112125.46</v>
      </c>
      <c r="F76" s="26">
        <f t="shared" si="2"/>
        <v>2.8741023109887083</v>
      </c>
      <c r="H76" s="3"/>
    </row>
    <row r="77" spans="1:8" ht="12.75">
      <c r="A77" s="14"/>
      <c r="B77" s="2">
        <v>6416</v>
      </c>
      <c r="C77" s="3" t="s">
        <v>60</v>
      </c>
      <c r="D77" s="12">
        <v>3852542.42</v>
      </c>
      <c r="E77" s="12">
        <v>2467780.53</v>
      </c>
      <c r="F77" s="26">
        <f t="shared" si="2"/>
        <v>64.05589506786015</v>
      </c>
      <c r="H77" s="3"/>
    </row>
    <row r="78" spans="1:8" ht="29.25" customHeight="1">
      <c r="A78" s="14"/>
      <c r="B78" s="2">
        <v>6417</v>
      </c>
      <c r="C78" s="15" t="s">
        <v>61</v>
      </c>
      <c r="D78" s="11">
        <v>623943269.27</v>
      </c>
      <c r="E78" s="11">
        <v>529490222.12</v>
      </c>
      <c r="F78" s="26">
        <f t="shared" si="2"/>
        <v>84.8619174527665</v>
      </c>
      <c r="H78" s="15"/>
    </row>
    <row r="79" spans="1:8" ht="12.75">
      <c r="A79" s="14"/>
      <c r="B79" s="2">
        <v>6419</v>
      </c>
      <c r="C79" s="3" t="s">
        <v>62</v>
      </c>
      <c r="D79" s="12">
        <v>37899035.42</v>
      </c>
      <c r="E79" s="12">
        <v>0</v>
      </c>
      <c r="F79" s="26">
        <f t="shared" si="2"/>
        <v>0</v>
      </c>
      <c r="H79" s="3"/>
    </row>
    <row r="80" spans="1:8" ht="12.75">
      <c r="A80" s="1">
        <v>642</v>
      </c>
      <c r="B80" s="5" t="s">
        <v>2</v>
      </c>
      <c r="C80" s="6" t="s">
        <v>63</v>
      </c>
      <c r="D80" s="4">
        <f>D81+D82+D83+D84+D85</f>
        <v>480806845.61</v>
      </c>
      <c r="E80" s="4">
        <f>E81+E82+E83+E84+E85</f>
        <v>704797456.9699999</v>
      </c>
      <c r="F80" s="25">
        <f t="shared" si="2"/>
        <v>146.5864022954629</v>
      </c>
      <c r="H80" s="6"/>
    </row>
    <row r="81" spans="1:8" ht="12.75">
      <c r="A81" s="14"/>
      <c r="B81" s="2">
        <v>6421</v>
      </c>
      <c r="C81" s="3" t="s">
        <v>64</v>
      </c>
      <c r="D81" s="12">
        <v>182003695.59</v>
      </c>
      <c r="E81" s="12">
        <v>363624702.99</v>
      </c>
      <c r="F81" s="26">
        <f t="shared" si="2"/>
        <v>199.78973603323854</v>
      </c>
      <c r="H81" s="3"/>
    </row>
    <row r="82" spans="1:8" ht="12.75">
      <c r="A82" s="14"/>
      <c r="B82" s="2">
        <v>6422</v>
      </c>
      <c r="C82" s="3" t="s">
        <v>65</v>
      </c>
      <c r="D82" s="12">
        <v>27084847.2</v>
      </c>
      <c r="E82" s="12">
        <v>39506344</v>
      </c>
      <c r="F82" s="26">
        <f t="shared" si="2"/>
        <v>145.86142468619872</v>
      </c>
      <c r="H82" s="3"/>
    </row>
    <row r="83" spans="1:8" ht="12.75">
      <c r="A83" s="14"/>
      <c r="B83" s="2">
        <v>6423</v>
      </c>
      <c r="C83" s="3" t="s">
        <v>332</v>
      </c>
      <c r="D83" s="12">
        <v>87479907.83</v>
      </c>
      <c r="E83" s="12">
        <v>192575651.41</v>
      </c>
      <c r="F83" s="26">
        <f t="shared" si="2"/>
        <v>220.1370076706447</v>
      </c>
      <c r="H83" s="3"/>
    </row>
    <row r="84" spans="1:8" ht="12.75">
      <c r="A84" s="14"/>
      <c r="B84" s="2">
        <v>6425</v>
      </c>
      <c r="C84" s="3" t="s">
        <v>372</v>
      </c>
      <c r="D84" s="12">
        <v>0</v>
      </c>
      <c r="E84" s="12">
        <v>29250.03</v>
      </c>
      <c r="F84" s="26"/>
      <c r="H84" s="3"/>
    </row>
    <row r="85" spans="1:8" ht="12.75">
      <c r="A85" s="14"/>
      <c r="B85" s="2">
        <v>6429</v>
      </c>
      <c r="C85" s="3" t="s">
        <v>66</v>
      </c>
      <c r="D85" s="12">
        <v>184238394.99</v>
      </c>
      <c r="E85" s="12">
        <v>109061508.54</v>
      </c>
      <c r="F85" s="26">
        <f aca="true" t="shared" si="3" ref="F85:F99">E85/D85*100</f>
        <v>59.19586335189231</v>
      </c>
      <c r="H85" s="3"/>
    </row>
    <row r="86" spans="1:8" s="20" customFormat="1" ht="12.75">
      <c r="A86" s="1">
        <v>643</v>
      </c>
      <c r="B86" s="5"/>
      <c r="C86" s="6" t="s">
        <v>67</v>
      </c>
      <c r="D86" s="4">
        <f>SUM(D87:D90)</f>
        <v>10115223.73</v>
      </c>
      <c r="E86" s="7">
        <f>SUM(E87:E90)</f>
        <v>23209620.09</v>
      </c>
      <c r="F86" s="25">
        <f t="shared" si="3"/>
        <v>229.45236516286133</v>
      </c>
      <c r="H86" s="6"/>
    </row>
    <row r="87" spans="1:8" ht="25.5">
      <c r="A87" s="14"/>
      <c r="B87" s="2">
        <v>6432</v>
      </c>
      <c r="C87" s="3" t="s">
        <v>68</v>
      </c>
      <c r="D87" s="12">
        <v>9043516.97</v>
      </c>
      <c r="E87" s="12">
        <v>8869736.69</v>
      </c>
      <c r="F87" s="26">
        <f t="shared" si="3"/>
        <v>98.0783993597128</v>
      </c>
      <c r="H87" s="3"/>
    </row>
    <row r="88" spans="1:8" ht="25.5">
      <c r="A88" s="14"/>
      <c r="B88" s="2">
        <v>6434</v>
      </c>
      <c r="C88" s="3" t="s">
        <v>69</v>
      </c>
      <c r="D88" s="12">
        <v>187595.28</v>
      </c>
      <c r="E88" s="12">
        <v>366327.75</v>
      </c>
      <c r="F88" s="26">
        <f t="shared" si="3"/>
        <v>195.27556876697537</v>
      </c>
      <c r="H88" s="3"/>
    </row>
    <row r="89" spans="1:8" ht="25.5">
      <c r="A89" s="14"/>
      <c r="B89" s="2">
        <v>6436</v>
      </c>
      <c r="C89" s="3" t="s">
        <v>70</v>
      </c>
      <c r="D89" s="12">
        <v>672386.23</v>
      </c>
      <c r="E89" s="12">
        <v>6887991.65</v>
      </c>
      <c r="F89" s="26">
        <f t="shared" si="3"/>
        <v>1024.4099808528204</v>
      </c>
      <c r="H89" s="3"/>
    </row>
    <row r="90" spans="1:8" ht="25.5">
      <c r="A90" s="14"/>
      <c r="B90" s="2">
        <v>6437</v>
      </c>
      <c r="C90" s="3" t="s">
        <v>334</v>
      </c>
      <c r="D90" s="12">
        <v>211725.25</v>
      </c>
      <c r="E90" s="12">
        <v>7085564</v>
      </c>
      <c r="F90" s="26">
        <f t="shared" si="3"/>
        <v>3346.584311507485</v>
      </c>
      <c r="H90" s="3"/>
    </row>
    <row r="91" spans="1:8" ht="25.5">
      <c r="A91" s="1">
        <v>65</v>
      </c>
      <c r="B91" s="5" t="s">
        <v>2</v>
      </c>
      <c r="C91" s="6" t="s">
        <v>71</v>
      </c>
      <c r="D91" s="7">
        <f>SUM(D92,D96)</f>
        <v>1621159956.62</v>
      </c>
      <c r="E91" s="7">
        <f>SUM(E92,E96)</f>
        <v>1350112496.3700001</v>
      </c>
      <c r="F91" s="25">
        <f t="shared" si="3"/>
        <v>83.28064672809252</v>
      </c>
      <c r="H91" s="6"/>
    </row>
    <row r="92" spans="1:8" ht="12.75">
      <c r="A92" s="1">
        <v>651</v>
      </c>
      <c r="B92" s="5" t="s">
        <v>2</v>
      </c>
      <c r="C92" s="6" t="s">
        <v>72</v>
      </c>
      <c r="D92" s="4">
        <f>SUM(D93:D95)</f>
        <v>240966331.09</v>
      </c>
      <c r="E92" s="4">
        <f>SUM(E93:E95)</f>
        <v>248259644.95999998</v>
      </c>
      <c r="F92" s="25">
        <f t="shared" si="3"/>
        <v>103.02669415972308</v>
      </c>
      <c r="H92" s="6"/>
    </row>
    <row r="93" spans="1:8" ht="12.75">
      <c r="A93" s="14"/>
      <c r="B93" s="2">
        <v>6511</v>
      </c>
      <c r="C93" s="3" t="s">
        <v>73</v>
      </c>
      <c r="D93" s="12">
        <v>139418698.56</v>
      </c>
      <c r="E93" s="12">
        <v>135356789.92</v>
      </c>
      <c r="F93" s="26">
        <f t="shared" si="3"/>
        <v>97.08653955175751</v>
      </c>
      <c r="H93" s="3"/>
    </row>
    <row r="94" spans="1:8" ht="12.75">
      <c r="A94" s="14"/>
      <c r="B94" s="2">
        <v>6513</v>
      </c>
      <c r="C94" s="3" t="s">
        <v>74</v>
      </c>
      <c r="D94" s="12">
        <v>40539305.5</v>
      </c>
      <c r="E94" s="12">
        <v>43053008.68</v>
      </c>
      <c r="F94" s="26">
        <f t="shared" si="3"/>
        <v>106.20065674287389</v>
      </c>
      <c r="H94" s="3"/>
    </row>
    <row r="95" spans="1:8" ht="12.75">
      <c r="A95" s="14"/>
      <c r="B95" s="2">
        <v>6514</v>
      </c>
      <c r="C95" s="3" t="s">
        <v>325</v>
      </c>
      <c r="D95" s="12">
        <v>61008327.03</v>
      </c>
      <c r="E95" s="12">
        <v>69849846.36</v>
      </c>
      <c r="F95" s="26">
        <f t="shared" si="3"/>
        <v>114.49231565660259</v>
      </c>
      <c r="H95" s="3"/>
    </row>
    <row r="96" spans="1:8" ht="12.75">
      <c r="A96" s="1">
        <v>652</v>
      </c>
      <c r="B96" s="5" t="s">
        <v>2</v>
      </c>
      <c r="C96" s="6" t="s">
        <v>75</v>
      </c>
      <c r="D96" s="4">
        <f>SUM(D97:D99)</f>
        <v>1380193625.53</v>
      </c>
      <c r="E96" s="4">
        <f>SUM(E97:E100)</f>
        <v>1101852851.41</v>
      </c>
      <c r="F96" s="25">
        <f t="shared" si="3"/>
        <v>79.83320825633318</v>
      </c>
      <c r="H96" s="6"/>
    </row>
    <row r="97" spans="1:8" ht="12.75">
      <c r="A97" s="14"/>
      <c r="B97" s="2">
        <v>6521</v>
      </c>
      <c r="C97" s="3" t="s">
        <v>76</v>
      </c>
      <c r="D97" s="12">
        <v>251930704.66</v>
      </c>
      <c r="E97" s="12">
        <v>340889984.35</v>
      </c>
      <c r="F97" s="26">
        <f t="shared" si="3"/>
        <v>135.3110113394306</v>
      </c>
      <c r="H97" s="3"/>
    </row>
    <row r="98" spans="1:8" ht="12.75">
      <c r="A98" s="14"/>
      <c r="B98" s="2">
        <v>6526</v>
      </c>
      <c r="C98" s="3" t="s">
        <v>77</v>
      </c>
      <c r="D98" s="12">
        <v>1126974353.3</v>
      </c>
      <c r="E98" s="12">
        <v>691303085.22</v>
      </c>
      <c r="F98" s="26">
        <f t="shared" si="3"/>
        <v>61.34150996388962</v>
      </c>
      <c r="H98" s="3"/>
    </row>
    <row r="99" spans="1:8" ht="12.75">
      <c r="A99" s="14"/>
      <c r="B99" s="2">
        <v>6527</v>
      </c>
      <c r="C99" s="3" t="s">
        <v>78</v>
      </c>
      <c r="D99" s="12">
        <v>1288567.57</v>
      </c>
      <c r="E99" s="12">
        <v>1229499.23</v>
      </c>
      <c r="F99" s="26">
        <f t="shared" si="3"/>
        <v>95.41596875668692</v>
      </c>
      <c r="H99" s="3"/>
    </row>
    <row r="100" spans="1:8" ht="25.5">
      <c r="A100" s="14"/>
      <c r="B100" s="2">
        <v>6528</v>
      </c>
      <c r="C100" s="3" t="s">
        <v>376</v>
      </c>
      <c r="D100" s="12">
        <v>0</v>
      </c>
      <c r="E100" s="12">
        <v>68430282.61</v>
      </c>
      <c r="F100" s="26"/>
      <c r="H100" s="3"/>
    </row>
    <row r="101" spans="1:8" s="19" customFormat="1" ht="25.5">
      <c r="A101" s="1">
        <v>66</v>
      </c>
      <c r="B101" s="5" t="s">
        <v>2</v>
      </c>
      <c r="C101" s="6" t="s">
        <v>79</v>
      </c>
      <c r="D101" s="4">
        <f>+D102+D105</f>
        <v>36393062.900000006</v>
      </c>
      <c r="E101" s="4">
        <f>+E102+E105</f>
        <v>316824855.85</v>
      </c>
      <c r="F101" s="25">
        <f aca="true" t="shared" si="4" ref="F101:F107">E101/D101*100</f>
        <v>870.5638674067194</v>
      </c>
      <c r="H101" s="6"/>
    </row>
    <row r="102" spans="1:8" ht="25.5">
      <c r="A102" s="1">
        <v>661</v>
      </c>
      <c r="B102" s="5" t="s">
        <v>2</v>
      </c>
      <c r="C102" s="17" t="s">
        <v>80</v>
      </c>
      <c r="D102" s="4">
        <f>D103+D104</f>
        <v>31766580.520000003</v>
      </c>
      <c r="E102" s="4">
        <f>E103+E104</f>
        <v>276763310.69</v>
      </c>
      <c r="F102" s="25">
        <f t="shared" si="4"/>
        <v>871.2404865728366</v>
      </c>
      <c r="H102" s="17"/>
    </row>
    <row r="103" spans="1:8" ht="12.75">
      <c r="A103" s="14"/>
      <c r="B103" s="19">
        <v>6614</v>
      </c>
      <c r="C103" s="15" t="s">
        <v>81</v>
      </c>
      <c r="D103" s="11">
        <v>1446822.33</v>
      </c>
      <c r="E103" s="11">
        <v>35573736.39</v>
      </c>
      <c r="F103" s="26">
        <f t="shared" si="4"/>
        <v>2458.749471332807</v>
      </c>
      <c r="H103" s="15"/>
    </row>
    <row r="104" spans="1:8" ht="12.75">
      <c r="A104" s="14"/>
      <c r="B104" s="19">
        <v>6615</v>
      </c>
      <c r="C104" s="15" t="s">
        <v>82</v>
      </c>
      <c r="D104" s="11">
        <v>30319758.19</v>
      </c>
      <c r="E104" s="11">
        <v>241189574.3</v>
      </c>
      <c r="F104" s="26">
        <f t="shared" si="4"/>
        <v>795.4864705337546</v>
      </c>
      <c r="H104" s="15"/>
    </row>
    <row r="105" spans="1:8" ht="25.5">
      <c r="A105" s="1">
        <v>663</v>
      </c>
      <c r="B105" s="5" t="s">
        <v>2</v>
      </c>
      <c r="C105" s="6" t="s">
        <v>83</v>
      </c>
      <c r="D105" s="7">
        <f>D106+D107</f>
        <v>4626482.38</v>
      </c>
      <c r="E105" s="7">
        <f>E106+E107</f>
        <v>40061545.16</v>
      </c>
      <c r="F105" s="25">
        <f t="shared" si="4"/>
        <v>865.9180316601572</v>
      </c>
      <c r="H105" s="6"/>
    </row>
    <row r="106" spans="1:8" ht="12.75">
      <c r="A106" s="14"/>
      <c r="B106" s="2">
        <v>6631</v>
      </c>
      <c r="C106" s="3" t="s">
        <v>84</v>
      </c>
      <c r="D106" s="11">
        <v>4563366.33</v>
      </c>
      <c r="E106" s="11">
        <v>37624806.83</v>
      </c>
      <c r="F106" s="26">
        <f t="shared" si="4"/>
        <v>824.4967444899387</v>
      </c>
      <c r="H106" s="3"/>
    </row>
    <row r="107" spans="1:8" ht="12.75">
      <c r="A107" s="14"/>
      <c r="B107" s="2">
        <v>6632</v>
      </c>
      <c r="C107" s="3" t="s">
        <v>85</v>
      </c>
      <c r="D107" s="11">
        <v>63116.05</v>
      </c>
      <c r="E107" s="11">
        <v>2436738.33</v>
      </c>
      <c r="F107" s="26">
        <f t="shared" si="4"/>
        <v>3860.7269149447725</v>
      </c>
      <c r="H107" s="3"/>
    </row>
    <row r="108" spans="1:8" ht="25.5">
      <c r="A108" s="1">
        <v>67</v>
      </c>
      <c r="B108" s="5"/>
      <c r="C108" s="6" t="s">
        <v>365</v>
      </c>
      <c r="D108" s="4">
        <f>D109</f>
        <v>0</v>
      </c>
      <c r="E108" s="4">
        <f>E109</f>
        <v>2485483671.46</v>
      </c>
      <c r="F108" s="25"/>
      <c r="H108" s="6"/>
    </row>
    <row r="109" spans="1:8" ht="12.75">
      <c r="A109" s="1">
        <v>673</v>
      </c>
      <c r="B109" s="5"/>
      <c r="C109" s="6" t="s">
        <v>366</v>
      </c>
      <c r="D109" s="4">
        <f>D110</f>
        <v>0</v>
      </c>
      <c r="E109" s="4">
        <f>E110</f>
        <v>2485483671.46</v>
      </c>
      <c r="F109" s="25"/>
      <c r="H109" s="6"/>
    </row>
    <row r="110" spans="1:8" ht="12.75">
      <c r="A110" s="1"/>
      <c r="B110" s="2">
        <v>6731</v>
      </c>
      <c r="C110" s="3" t="s">
        <v>366</v>
      </c>
      <c r="D110" s="11">
        <v>0</v>
      </c>
      <c r="E110" s="11">
        <v>2485483671.46</v>
      </c>
      <c r="F110" s="26"/>
      <c r="H110" s="3"/>
    </row>
    <row r="111" spans="1:8" s="20" customFormat="1" ht="12.75">
      <c r="A111" s="1">
        <v>68</v>
      </c>
      <c r="B111" s="5"/>
      <c r="C111" s="6" t="s">
        <v>86</v>
      </c>
      <c r="D111" s="4">
        <f>+D112+D121</f>
        <v>326226975.76000005</v>
      </c>
      <c r="E111" s="4">
        <f>+E112+E121</f>
        <v>289505252.78</v>
      </c>
      <c r="F111" s="25">
        <f aca="true" t="shared" si="5" ref="F111:F122">E111/D111*100</f>
        <v>88.7435050720589</v>
      </c>
      <c r="H111" s="6"/>
    </row>
    <row r="112" spans="1:8" s="20" customFormat="1" ht="12.75">
      <c r="A112" s="1">
        <v>681</v>
      </c>
      <c r="B112" s="5"/>
      <c r="C112" s="6" t="s">
        <v>87</v>
      </c>
      <c r="D112" s="4">
        <f>SUM(D113:D120)</f>
        <v>315545161.82000005</v>
      </c>
      <c r="E112" s="4">
        <f>SUM(E113:E120)</f>
        <v>281413548.28</v>
      </c>
      <c r="F112" s="25">
        <f t="shared" si="5"/>
        <v>89.1832873167391</v>
      </c>
      <c r="H112" s="6"/>
    </row>
    <row r="113" spans="1:8" ht="12.75">
      <c r="A113" s="14"/>
      <c r="B113" s="2">
        <v>6811</v>
      </c>
      <c r="C113" s="3" t="s">
        <v>88</v>
      </c>
      <c r="D113" s="11">
        <v>10883451.44</v>
      </c>
      <c r="E113" s="11">
        <v>19213036.1</v>
      </c>
      <c r="F113" s="26">
        <f t="shared" si="5"/>
        <v>176.53440368545444</v>
      </c>
      <c r="H113" s="3"/>
    </row>
    <row r="114" spans="1:8" ht="12.75">
      <c r="A114" s="14"/>
      <c r="B114" s="2">
        <v>6812</v>
      </c>
      <c r="C114" s="3" t="s">
        <v>89</v>
      </c>
      <c r="D114" s="11">
        <v>1493133.55</v>
      </c>
      <c r="E114" s="11">
        <v>1892721.86</v>
      </c>
      <c r="F114" s="26">
        <f t="shared" si="5"/>
        <v>126.7617260358258</v>
      </c>
      <c r="H114" s="3"/>
    </row>
    <row r="115" spans="1:8" ht="12.75">
      <c r="A115" s="14"/>
      <c r="B115" s="2">
        <v>6813</v>
      </c>
      <c r="C115" s="3" t="s">
        <v>90</v>
      </c>
      <c r="D115" s="11">
        <v>16920252.78</v>
      </c>
      <c r="E115" s="11">
        <v>14187451.95</v>
      </c>
      <c r="F115" s="26">
        <f t="shared" si="5"/>
        <v>83.84893615046806</v>
      </c>
      <c r="H115" s="3"/>
    </row>
    <row r="116" spans="1:8" ht="25.5">
      <c r="A116" s="14"/>
      <c r="B116" s="2">
        <v>6814</v>
      </c>
      <c r="C116" s="3" t="s">
        <v>91</v>
      </c>
      <c r="D116" s="11">
        <v>216</v>
      </c>
      <c r="E116" s="11">
        <v>89140.55</v>
      </c>
      <c r="F116" s="26">
        <f t="shared" si="5"/>
        <v>41268.773148148146</v>
      </c>
      <c r="H116" s="3"/>
    </row>
    <row r="117" spans="1:8" ht="25.5">
      <c r="A117" s="14"/>
      <c r="B117" s="2">
        <v>6815</v>
      </c>
      <c r="C117" s="3" t="s">
        <v>409</v>
      </c>
      <c r="D117" s="11">
        <v>198398819.77</v>
      </c>
      <c r="E117" s="11">
        <v>155976653.43</v>
      </c>
      <c r="F117" s="26">
        <f t="shared" si="5"/>
        <v>78.6177325101131</v>
      </c>
      <c r="H117" s="3"/>
    </row>
    <row r="118" spans="1:8" ht="12.75">
      <c r="A118" s="14"/>
      <c r="B118" s="2">
        <v>6816</v>
      </c>
      <c r="C118" s="3" t="s">
        <v>92</v>
      </c>
      <c r="D118" s="11">
        <v>14035661.95</v>
      </c>
      <c r="E118" s="11">
        <v>20757709.49</v>
      </c>
      <c r="F118" s="26">
        <f t="shared" si="5"/>
        <v>147.8926292464603</v>
      </c>
      <c r="H118" s="3"/>
    </row>
    <row r="119" spans="1:8" ht="12.75">
      <c r="A119" s="14"/>
      <c r="B119" s="2">
        <v>6818</v>
      </c>
      <c r="C119" s="3" t="s">
        <v>93</v>
      </c>
      <c r="D119" s="11">
        <v>876252.83</v>
      </c>
      <c r="E119" s="11">
        <v>741035.39</v>
      </c>
      <c r="F119" s="26">
        <f t="shared" si="5"/>
        <v>84.5686729479664</v>
      </c>
      <c r="H119" s="3"/>
    </row>
    <row r="120" spans="1:8" ht="12.75">
      <c r="A120" s="14"/>
      <c r="B120" s="2">
        <v>6819</v>
      </c>
      <c r="C120" s="3" t="s">
        <v>94</v>
      </c>
      <c r="D120" s="11">
        <v>72937373.5</v>
      </c>
      <c r="E120" s="11">
        <v>68555799.51</v>
      </c>
      <c r="F120" s="26">
        <f t="shared" si="5"/>
        <v>93.99269019469149</v>
      </c>
      <c r="H120" s="3"/>
    </row>
    <row r="121" spans="1:8" s="20" customFormat="1" ht="12.75">
      <c r="A121" s="1">
        <v>683</v>
      </c>
      <c r="B121" s="5"/>
      <c r="C121" s="6" t="s">
        <v>95</v>
      </c>
      <c r="D121" s="4">
        <f>D122</f>
        <v>10681813.94</v>
      </c>
      <c r="E121" s="4">
        <f>E122</f>
        <v>8091704.5</v>
      </c>
      <c r="F121" s="25">
        <f t="shared" si="5"/>
        <v>75.75215731570775</v>
      </c>
      <c r="H121" s="6"/>
    </row>
    <row r="122" spans="1:8" ht="12.75">
      <c r="A122" s="14"/>
      <c r="B122" s="2">
        <v>6831</v>
      </c>
      <c r="C122" s="3" t="s">
        <v>95</v>
      </c>
      <c r="D122" s="11">
        <v>10681813.94</v>
      </c>
      <c r="E122" s="11">
        <v>8091704.5</v>
      </c>
      <c r="F122" s="26">
        <f t="shared" si="5"/>
        <v>75.75215731570775</v>
      </c>
      <c r="H122" s="3"/>
    </row>
    <row r="123" spans="1:6" ht="12.75">
      <c r="A123" s="1"/>
      <c r="B123" s="5"/>
      <c r="C123" s="6"/>
      <c r="D123" s="11"/>
      <c r="E123" s="11"/>
      <c r="F123" s="25"/>
    </row>
    <row r="124" spans="1:6" ht="12.75">
      <c r="A124" s="1"/>
      <c r="B124" s="5"/>
      <c r="C124" s="6"/>
      <c r="D124" s="4"/>
      <c r="E124" s="11"/>
      <c r="F124" s="25"/>
    </row>
    <row r="125" spans="1:6" ht="25.5" customHeight="1">
      <c r="A125" s="76" t="s">
        <v>96</v>
      </c>
      <c r="B125" s="76"/>
      <c r="C125" s="76"/>
      <c r="D125" s="70"/>
      <c r="E125" s="70"/>
      <c r="F125" s="71"/>
    </row>
    <row r="126" spans="1:6" ht="13.5" customHeight="1">
      <c r="A126" s="77"/>
      <c r="B126" s="77"/>
      <c r="C126" s="77"/>
      <c r="D126" s="72"/>
      <c r="E126" s="72"/>
      <c r="F126" s="73"/>
    </row>
    <row r="127" spans="1:8" ht="25.5">
      <c r="A127" s="1">
        <v>7</v>
      </c>
      <c r="B127" s="16" t="s">
        <v>2</v>
      </c>
      <c r="C127" s="21" t="s">
        <v>96</v>
      </c>
      <c r="D127" s="4">
        <f>D128+D133+D149</f>
        <v>303465796.19</v>
      </c>
      <c r="E127" s="4">
        <f>E128+E133+E146+E149</f>
        <v>215245612.89000002</v>
      </c>
      <c r="F127" s="25">
        <f>E127/D127*100</f>
        <v>70.92911807274474</v>
      </c>
      <c r="G127" s="9"/>
      <c r="H127" s="21"/>
    </row>
    <row r="128" spans="1:8" ht="12.75">
      <c r="A128" s="1">
        <v>71</v>
      </c>
      <c r="B128" s="5" t="s">
        <v>2</v>
      </c>
      <c r="C128" s="6" t="s">
        <v>97</v>
      </c>
      <c r="D128" s="4">
        <f>D129+D131</f>
        <v>14387708.01</v>
      </c>
      <c r="E128" s="4">
        <f>E129+E131</f>
        <v>15291517.69</v>
      </c>
      <c r="F128" s="25">
        <f>E128/D128*100</f>
        <v>106.28181833667891</v>
      </c>
      <c r="H128" s="6"/>
    </row>
    <row r="129" spans="1:8" ht="25.5">
      <c r="A129" s="1">
        <v>711</v>
      </c>
      <c r="B129" s="5" t="s">
        <v>2</v>
      </c>
      <c r="C129" s="17" t="s">
        <v>410</v>
      </c>
      <c r="D129" s="4">
        <f>D130</f>
        <v>14387708.01</v>
      </c>
      <c r="E129" s="4">
        <f>E130</f>
        <v>15197790.69</v>
      </c>
      <c r="F129" s="25">
        <f>E129/D129*100</f>
        <v>105.63038031795587</v>
      </c>
      <c r="H129" s="17"/>
    </row>
    <row r="130" spans="1:8" ht="12.75">
      <c r="A130" s="1"/>
      <c r="B130" s="2">
        <v>7111</v>
      </c>
      <c r="C130" s="3" t="s">
        <v>98</v>
      </c>
      <c r="D130" s="11">
        <v>14387708.01</v>
      </c>
      <c r="E130" s="11">
        <v>15197790.69</v>
      </c>
      <c r="F130" s="26">
        <f>E130/D130*100</f>
        <v>105.63038031795587</v>
      </c>
      <c r="H130" s="3"/>
    </row>
    <row r="131" spans="1:8" s="20" customFormat="1" ht="12.75">
      <c r="A131" s="1">
        <v>712</v>
      </c>
      <c r="B131" s="5"/>
      <c r="C131" s="6" t="s">
        <v>373</v>
      </c>
      <c r="D131" s="4">
        <f>D132</f>
        <v>0</v>
      </c>
      <c r="E131" s="4">
        <f>E132</f>
        <v>93727</v>
      </c>
      <c r="F131" s="25"/>
      <c r="H131" s="6"/>
    </row>
    <row r="132" spans="1:8" ht="12.75">
      <c r="A132" s="1"/>
      <c r="B132" s="2">
        <v>7124</v>
      </c>
      <c r="C132" s="3" t="s">
        <v>270</v>
      </c>
      <c r="D132" s="11"/>
      <c r="E132" s="11">
        <v>93727</v>
      </c>
      <c r="F132" s="26"/>
      <c r="H132" s="3"/>
    </row>
    <row r="133" spans="1:8" ht="12.75">
      <c r="A133" s="1">
        <v>72</v>
      </c>
      <c r="B133" s="5" t="s">
        <v>2</v>
      </c>
      <c r="C133" s="6" t="s">
        <v>99</v>
      </c>
      <c r="D133" s="4">
        <f>D134+D137+D143</f>
        <v>135433104.17000002</v>
      </c>
      <c r="E133" s="4">
        <f>E134+E137+E143</f>
        <v>150440643.61</v>
      </c>
      <c r="F133" s="25">
        <f aca="true" t="shared" si="6" ref="F133:F138">E133/D133*100</f>
        <v>111.0811455825173</v>
      </c>
      <c r="H133" s="6"/>
    </row>
    <row r="134" spans="1:8" ht="12.75">
      <c r="A134" s="1">
        <v>721</v>
      </c>
      <c r="B134" s="5" t="s">
        <v>2</v>
      </c>
      <c r="C134" s="6" t="s">
        <v>100</v>
      </c>
      <c r="D134" s="4">
        <f>SUM(D135:D136)</f>
        <v>134310153.87</v>
      </c>
      <c r="E134" s="4">
        <f>SUM(E135:E136)</f>
        <v>148150354.77</v>
      </c>
      <c r="F134" s="25">
        <f t="shared" si="6"/>
        <v>110.30465716940215</v>
      </c>
      <c r="H134" s="6"/>
    </row>
    <row r="135" spans="1:8" ht="12.75">
      <c r="A135" s="1"/>
      <c r="B135" s="2">
        <v>7211</v>
      </c>
      <c r="C135" s="3" t="s">
        <v>101</v>
      </c>
      <c r="D135" s="11">
        <v>133325802.65</v>
      </c>
      <c r="E135" s="11">
        <v>145812657.12</v>
      </c>
      <c r="F135" s="26">
        <f t="shared" si="6"/>
        <v>109.36566982670253</v>
      </c>
      <c r="H135" s="3"/>
    </row>
    <row r="136" spans="1:8" ht="12.75">
      <c r="A136" s="1"/>
      <c r="B136" s="2">
        <v>7212</v>
      </c>
      <c r="C136" s="3" t="s">
        <v>102</v>
      </c>
      <c r="D136" s="11">
        <v>984351.22</v>
      </c>
      <c r="E136" s="11">
        <v>2337697.65</v>
      </c>
      <c r="F136" s="26">
        <f t="shared" si="6"/>
        <v>237.48613325231616</v>
      </c>
      <c r="H136" s="3"/>
    </row>
    <row r="137" spans="1:8" ht="12.75">
      <c r="A137" s="1">
        <v>722</v>
      </c>
      <c r="B137" s="2"/>
      <c r="C137" s="6" t="s">
        <v>104</v>
      </c>
      <c r="D137" s="4">
        <f>SUM(D138:D142)</f>
        <v>6887</v>
      </c>
      <c r="E137" s="4">
        <f>SUM(E138:E142)</f>
        <v>132228.5</v>
      </c>
      <c r="F137" s="25">
        <f t="shared" si="6"/>
        <v>1919.9724117903297</v>
      </c>
      <c r="H137" s="6"/>
    </row>
    <row r="138" spans="1:8" ht="12.75">
      <c r="A138" s="1"/>
      <c r="B138" s="2">
        <v>7221</v>
      </c>
      <c r="C138" s="3" t="s">
        <v>105</v>
      </c>
      <c r="D138" s="11">
        <v>4250</v>
      </c>
      <c r="E138" s="11">
        <v>3823</v>
      </c>
      <c r="F138" s="26">
        <f t="shared" si="6"/>
        <v>89.95294117647059</v>
      </c>
      <c r="H138" s="3"/>
    </row>
    <row r="139" spans="1:8" ht="12.75">
      <c r="A139" s="1"/>
      <c r="B139" s="2">
        <v>7222</v>
      </c>
      <c r="C139" s="3" t="s">
        <v>283</v>
      </c>
      <c r="D139" s="11">
        <v>0</v>
      </c>
      <c r="E139" s="11">
        <v>4094</v>
      </c>
      <c r="F139" s="26"/>
      <c r="H139" s="3"/>
    </row>
    <row r="140" spans="1:8" ht="12.75">
      <c r="A140" s="1"/>
      <c r="B140" s="2">
        <v>7223</v>
      </c>
      <c r="C140" s="3" t="s">
        <v>106</v>
      </c>
      <c r="D140" s="11">
        <v>0</v>
      </c>
      <c r="E140" s="11">
        <v>30</v>
      </c>
      <c r="F140" s="26"/>
      <c r="H140" s="3"/>
    </row>
    <row r="141" spans="1:8" ht="12.75">
      <c r="A141" s="1"/>
      <c r="B141" s="2">
        <v>7225</v>
      </c>
      <c r="C141" s="3" t="s">
        <v>107</v>
      </c>
      <c r="D141" s="11">
        <v>2400</v>
      </c>
      <c r="E141" s="11">
        <v>80400</v>
      </c>
      <c r="F141" s="26">
        <f>E141/D141*100</f>
        <v>3350</v>
      </c>
      <c r="H141" s="3"/>
    </row>
    <row r="142" spans="1:8" ht="12.75">
      <c r="A142" s="1"/>
      <c r="B142" s="2">
        <v>7227</v>
      </c>
      <c r="C142" s="3" t="s">
        <v>108</v>
      </c>
      <c r="D142" s="11">
        <v>237</v>
      </c>
      <c r="E142" s="11">
        <v>43881.5</v>
      </c>
      <c r="F142" s="26">
        <f>E142/D142*100</f>
        <v>18515.400843881856</v>
      </c>
      <c r="H142" s="3"/>
    </row>
    <row r="143" spans="1:8" ht="12.75">
      <c r="A143" s="1">
        <v>723</v>
      </c>
      <c r="B143" s="5" t="s">
        <v>2</v>
      </c>
      <c r="C143" s="6" t="s">
        <v>109</v>
      </c>
      <c r="D143" s="4">
        <f>SUM(D144:D145)</f>
        <v>1116063.3</v>
      </c>
      <c r="E143" s="4">
        <f>SUM(E144:E145)</f>
        <v>2158060.34</v>
      </c>
      <c r="F143" s="25">
        <f>E143/D143*100</f>
        <v>193.36361476987906</v>
      </c>
      <c r="H143" s="6"/>
    </row>
    <row r="144" spans="1:8" ht="12.75">
      <c r="A144" s="1"/>
      <c r="B144" s="2">
        <v>7231</v>
      </c>
      <c r="C144" s="3" t="s">
        <v>110</v>
      </c>
      <c r="D144" s="11">
        <v>1086807.05</v>
      </c>
      <c r="E144" s="11">
        <v>1987125.84</v>
      </c>
      <c r="F144" s="26">
        <f>E144/D144*100</f>
        <v>182.84072043883043</v>
      </c>
      <c r="H144" s="3"/>
    </row>
    <row r="145" spans="1:8" ht="15" customHeight="1">
      <c r="A145" s="1"/>
      <c r="B145" s="2">
        <v>7233</v>
      </c>
      <c r="C145" s="3" t="s">
        <v>111</v>
      </c>
      <c r="D145" s="11">
        <v>29256.25</v>
      </c>
      <c r="E145" s="11">
        <v>170934.5</v>
      </c>
      <c r="F145" s="26">
        <f>E145/D145*100</f>
        <v>584.2666096987823</v>
      </c>
      <c r="H145" s="3"/>
    </row>
    <row r="146" spans="1:8" ht="25.5" customHeight="1">
      <c r="A146" s="1">
        <v>73</v>
      </c>
      <c r="B146" s="5"/>
      <c r="C146" s="6" t="s">
        <v>374</v>
      </c>
      <c r="D146" s="4">
        <f>D147</f>
        <v>0</v>
      </c>
      <c r="E146" s="4">
        <f>E147</f>
        <v>715218.25</v>
      </c>
      <c r="F146" s="25"/>
      <c r="H146" s="6"/>
    </row>
    <row r="147" spans="1:8" ht="12.75" customHeight="1">
      <c r="A147" s="1">
        <v>731</v>
      </c>
      <c r="B147" s="5"/>
      <c r="C147" s="6" t="s">
        <v>374</v>
      </c>
      <c r="D147" s="4">
        <f>D148</f>
        <v>0</v>
      </c>
      <c r="E147" s="4">
        <f>E148</f>
        <v>715218.25</v>
      </c>
      <c r="F147" s="25"/>
      <c r="H147" s="6"/>
    </row>
    <row r="148" spans="1:8" ht="12.75" customHeight="1">
      <c r="A148" s="1"/>
      <c r="B148" s="2">
        <v>7311</v>
      </c>
      <c r="C148" s="3" t="s">
        <v>375</v>
      </c>
      <c r="D148" s="11">
        <v>0</v>
      </c>
      <c r="E148" s="11">
        <v>715218.25</v>
      </c>
      <c r="F148" s="26"/>
      <c r="H148" s="3"/>
    </row>
    <row r="149" spans="1:8" ht="12.75">
      <c r="A149" s="1">
        <v>74</v>
      </c>
      <c r="B149" s="5"/>
      <c r="C149" s="6" t="s">
        <v>112</v>
      </c>
      <c r="D149" s="4">
        <f>D150</f>
        <v>153644984.01</v>
      </c>
      <c r="E149" s="4">
        <f>E150</f>
        <v>48798233.34</v>
      </c>
      <c r="F149" s="25">
        <f>E149/D149*100</f>
        <v>31.76038167105017</v>
      </c>
      <c r="H149" s="6"/>
    </row>
    <row r="150" spans="1:8" ht="12.75">
      <c r="A150" s="1">
        <v>741</v>
      </c>
      <c r="B150" s="5"/>
      <c r="C150" s="6" t="s">
        <v>113</v>
      </c>
      <c r="D150" s="22">
        <f>D151</f>
        <v>153644984.01</v>
      </c>
      <c r="E150" s="22">
        <f>E151</f>
        <v>48798233.34</v>
      </c>
      <c r="F150" s="25">
        <f>E150/D150*100</f>
        <v>31.76038167105017</v>
      </c>
      <c r="H150" s="6"/>
    </row>
    <row r="151" spans="1:8" ht="12.75">
      <c r="A151" s="14"/>
      <c r="B151" s="2">
        <v>7411</v>
      </c>
      <c r="C151" s="3" t="s">
        <v>114</v>
      </c>
      <c r="D151" s="11">
        <v>153644984.01</v>
      </c>
      <c r="E151" s="11">
        <v>48798233.34</v>
      </c>
      <c r="F151" s="26">
        <f>E151/D151*100</f>
        <v>31.76038167105017</v>
      </c>
      <c r="H151" s="3"/>
    </row>
    <row r="152" ht="12.75">
      <c r="A152" s="23"/>
    </row>
  </sheetData>
  <sheetProtection/>
  <mergeCells count="4">
    <mergeCell ref="A3:C3"/>
    <mergeCell ref="A4:C4"/>
    <mergeCell ref="A125:C125"/>
    <mergeCell ref="A126:C126"/>
  </mergeCells>
  <printOptions/>
  <pageMargins left="0.31496062992125984" right="0.2362204724409449" top="0.7480314960629921" bottom="0.7874015748031497" header="0.3937007874015748" footer="0.4724409448818898"/>
  <pageSetup firstPageNumber="6" useFirstPageNumber="1" horizontalDpi="600" verticalDpi="600" orientation="portrait" paperSize="9" scale="73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B1">
      <selection activeCell="I3" sqref="I3"/>
    </sheetView>
  </sheetViews>
  <sheetFormatPr defaultColWidth="9.140625" defaultRowHeight="12.75"/>
  <cols>
    <col min="1" max="1" width="4.421875" style="52" customWidth="1"/>
    <col min="2" max="2" width="4.7109375" style="52" customWidth="1"/>
    <col min="3" max="3" width="41.00390625" style="55" customWidth="1"/>
    <col min="4" max="4" width="17.00390625" style="65" customWidth="1"/>
    <col min="5" max="5" width="17.00390625" style="52" customWidth="1"/>
    <col min="6" max="6" width="9.7109375" style="52" customWidth="1"/>
    <col min="7" max="7" width="4.421875" style="52" customWidth="1"/>
    <col min="8" max="8" width="6.00390625" style="52" customWidth="1"/>
    <col min="9" max="9" width="47.00390625" style="52" customWidth="1"/>
    <col min="10" max="10" width="11.00390625" style="52" bestFit="1" customWidth="1"/>
    <col min="11" max="11" width="12.00390625" style="52" bestFit="1" customWidth="1"/>
    <col min="12" max="12" width="13.421875" style="52" bestFit="1" customWidth="1"/>
    <col min="13" max="13" width="11.140625" style="52" bestFit="1" customWidth="1"/>
    <col min="14" max="14" width="11.7109375" style="52" bestFit="1" customWidth="1"/>
    <col min="15" max="16384" width="9.140625" style="52" customWidth="1"/>
  </cols>
  <sheetData>
    <row r="1" spans="1:4" ht="14.25" customHeight="1">
      <c r="A1" s="28" t="s">
        <v>115</v>
      </c>
      <c r="B1" s="1"/>
      <c r="C1" s="29"/>
      <c r="D1" s="64"/>
    </row>
    <row r="2" spans="1:6" s="53" customFormat="1" ht="25.5">
      <c r="A2" s="74" t="s">
        <v>335</v>
      </c>
      <c r="B2" s="74"/>
      <c r="C2" s="74"/>
      <c r="D2" s="63" t="s">
        <v>339</v>
      </c>
      <c r="E2" s="63" t="s">
        <v>377</v>
      </c>
      <c r="F2" s="31" t="s">
        <v>116</v>
      </c>
    </row>
    <row r="3" spans="1:6" s="53" customFormat="1" ht="12.75">
      <c r="A3" s="75">
        <v>1</v>
      </c>
      <c r="B3" s="75"/>
      <c r="C3" s="75"/>
      <c r="D3" s="56">
        <v>2</v>
      </c>
      <c r="E3" s="56">
        <v>3</v>
      </c>
      <c r="F3" s="57" t="s">
        <v>417</v>
      </c>
    </row>
    <row r="4" spans="1:9" ht="15.75" customHeight="1">
      <c r="A4" s="32" t="s">
        <v>117</v>
      </c>
      <c r="B4" s="33"/>
      <c r="C4" s="34" t="s">
        <v>115</v>
      </c>
      <c r="D4" s="35">
        <f>D5+D17+D51+D65+D73+D87+D94</f>
        <v>63164388597.33</v>
      </c>
      <c r="E4" s="35">
        <f>E5+E17+E51+E65+E73+E87+E94</f>
        <v>57541358882.76</v>
      </c>
      <c r="F4" s="35">
        <f aca="true" t="shared" si="0" ref="F4:F48">E4/D4*100</f>
        <v>91.09778493952257</v>
      </c>
      <c r="I4" s="34"/>
    </row>
    <row r="5" spans="1:9" ht="15.75" customHeight="1">
      <c r="A5" s="36" t="s">
        <v>118</v>
      </c>
      <c r="B5" s="37"/>
      <c r="C5" s="38" t="s">
        <v>119</v>
      </c>
      <c r="D5" s="35">
        <f>D6+D11+D13</f>
        <v>10722903410.75</v>
      </c>
      <c r="E5" s="35">
        <f>E6+E11+E13</f>
        <v>12175160780.64</v>
      </c>
      <c r="F5" s="35">
        <f t="shared" si="0"/>
        <v>113.54350882648139</v>
      </c>
      <c r="I5" s="38"/>
    </row>
    <row r="6" spans="1:9" ht="15.75" customHeight="1">
      <c r="A6" s="36" t="s">
        <v>120</v>
      </c>
      <c r="B6" s="37"/>
      <c r="C6" s="38" t="s">
        <v>326</v>
      </c>
      <c r="D6" s="35">
        <f>SUM(D7:D10)</f>
        <v>9010076268.17</v>
      </c>
      <c r="E6" s="35">
        <f>SUM(E7:E10)</f>
        <v>10151782425.46</v>
      </c>
      <c r="F6" s="35">
        <f t="shared" si="0"/>
        <v>112.67143721439203</v>
      </c>
      <c r="I6" s="38"/>
    </row>
    <row r="7" spans="1:9" ht="15.75" customHeight="1">
      <c r="A7" s="39"/>
      <c r="B7" s="40" t="s">
        <v>121</v>
      </c>
      <c r="C7" s="41" t="s">
        <v>122</v>
      </c>
      <c r="D7" s="42">
        <v>8902643241.88</v>
      </c>
      <c r="E7" s="42">
        <v>10016132836.74</v>
      </c>
      <c r="F7" s="42">
        <f t="shared" si="0"/>
        <v>112.50740442593386</v>
      </c>
      <c r="I7" s="41"/>
    </row>
    <row r="8" spans="1:9" ht="15.75" customHeight="1">
      <c r="A8" s="39"/>
      <c r="B8" s="40" t="s">
        <v>123</v>
      </c>
      <c r="C8" s="41" t="s">
        <v>124</v>
      </c>
      <c r="D8" s="42">
        <v>6092815.86</v>
      </c>
      <c r="E8" s="42">
        <v>3036996.64</v>
      </c>
      <c r="F8" s="42">
        <f t="shared" si="0"/>
        <v>49.84553463921688</v>
      </c>
      <c r="I8" s="41"/>
    </row>
    <row r="9" spans="1:9" ht="15.75" customHeight="1">
      <c r="A9" s="39"/>
      <c r="B9" s="40" t="s">
        <v>125</v>
      </c>
      <c r="C9" s="41" t="s">
        <v>126</v>
      </c>
      <c r="D9" s="42">
        <v>29322200.58</v>
      </c>
      <c r="E9" s="42">
        <v>52947016.67</v>
      </c>
      <c r="F9" s="42">
        <f t="shared" si="0"/>
        <v>180.56972404081415</v>
      </c>
      <c r="I9" s="41"/>
    </row>
    <row r="10" spans="1:9" ht="15.75" customHeight="1">
      <c r="A10" s="39"/>
      <c r="B10" s="40" t="s">
        <v>127</v>
      </c>
      <c r="C10" s="41" t="s">
        <v>128</v>
      </c>
      <c r="D10" s="42">
        <v>72018009.85</v>
      </c>
      <c r="E10" s="42">
        <v>79665575.41</v>
      </c>
      <c r="F10" s="42">
        <f t="shared" si="0"/>
        <v>110.61896263994026</v>
      </c>
      <c r="I10" s="41"/>
    </row>
    <row r="11" spans="1:9" ht="15.75" customHeight="1">
      <c r="A11" s="36">
        <v>312</v>
      </c>
      <c r="B11" s="37"/>
      <c r="C11" s="38" t="s">
        <v>129</v>
      </c>
      <c r="D11" s="35">
        <f>D12</f>
        <v>137693732.69</v>
      </c>
      <c r="E11" s="35">
        <f>E12</f>
        <v>143016500.49</v>
      </c>
      <c r="F11" s="35">
        <f t="shared" si="0"/>
        <v>103.86565727866754</v>
      </c>
      <c r="I11" s="38"/>
    </row>
    <row r="12" spans="1:9" ht="15.75" customHeight="1">
      <c r="A12" s="39"/>
      <c r="B12" s="40" t="s">
        <v>130</v>
      </c>
      <c r="C12" s="41" t="s">
        <v>129</v>
      </c>
      <c r="D12" s="42">
        <v>137693732.69</v>
      </c>
      <c r="E12" s="42">
        <v>143016500.49</v>
      </c>
      <c r="F12" s="42">
        <f t="shared" si="0"/>
        <v>103.86565727866754</v>
      </c>
      <c r="I12" s="41"/>
    </row>
    <row r="13" spans="1:9" ht="15.75" customHeight="1">
      <c r="A13" s="36">
        <v>313</v>
      </c>
      <c r="B13" s="37"/>
      <c r="C13" s="38" t="s">
        <v>131</v>
      </c>
      <c r="D13" s="35">
        <f>SUM(D14:D16)</f>
        <v>1575133409.89</v>
      </c>
      <c r="E13" s="35">
        <f>SUM(E14:E16)</f>
        <v>1880361854.69</v>
      </c>
      <c r="F13" s="35">
        <f t="shared" si="0"/>
        <v>119.37794239418207</v>
      </c>
      <c r="I13" s="38"/>
    </row>
    <row r="14" spans="1:9" ht="15.75" customHeight="1">
      <c r="A14" s="39"/>
      <c r="B14" s="40" t="s">
        <v>132</v>
      </c>
      <c r="C14" s="41" t="s">
        <v>42</v>
      </c>
      <c r="D14" s="42">
        <v>164902987.29</v>
      </c>
      <c r="E14" s="42">
        <v>161850047.69</v>
      </c>
      <c r="F14" s="42">
        <f t="shared" si="0"/>
        <v>98.14864506084959</v>
      </c>
      <c r="I14" s="41"/>
    </row>
    <row r="15" spans="1:9" ht="15.75" customHeight="1">
      <c r="A15" s="39"/>
      <c r="B15" s="40" t="s">
        <v>133</v>
      </c>
      <c r="C15" s="41" t="s">
        <v>40</v>
      </c>
      <c r="D15" s="42">
        <v>1254789768.93</v>
      </c>
      <c r="E15" s="42">
        <v>1550083553.49</v>
      </c>
      <c r="F15" s="42">
        <f t="shared" si="0"/>
        <v>123.53332740446285</v>
      </c>
      <c r="I15" s="41"/>
    </row>
    <row r="16" spans="1:9" ht="25.5">
      <c r="A16" s="39"/>
      <c r="B16" s="40" t="s">
        <v>134</v>
      </c>
      <c r="C16" s="41" t="s">
        <v>45</v>
      </c>
      <c r="D16" s="42">
        <v>155440653.67</v>
      </c>
      <c r="E16" s="42">
        <v>168428253.51</v>
      </c>
      <c r="F16" s="42">
        <f t="shared" si="0"/>
        <v>108.35534304144954</v>
      </c>
      <c r="I16" s="41"/>
    </row>
    <row r="17" spans="1:9" ht="15.75" customHeight="1">
      <c r="A17" s="36" t="s">
        <v>135</v>
      </c>
      <c r="B17" s="37"/>
      <c r="C17" s="38" t="s">
        <v>136</v>
      </c>
      <c r="D17" s="35">
        <f>D18+D23+D31+D41+D43</f>
        <v>3459281789.07</v>
      </c>
      <c r="E17" s="35">
        <f>E18+E23+E31+E41+E43</f>
        <v>4849750631.36</v>
      </c>
      <c r="F17" s="35">
        <f t="shared" si="0"/>
        <v>140.19530431673263</v>
      </c>
      <c r="I17" s="38"/>
    </row>
    <row r="18" spans="1:9" ht="15.75" customHeight="1">
      <c r="A18" s="36" t="s">
        <v>137</v>
      </c>
      <c r="B18" s="37"/>
      <c r="C18" s="38" t="s">
        <v>138</v>
      </c>
      <c r="D18" s="35">
        <f>SUM(D19:D22)</f>
        <v>521736947.1</v>
      </c>
      <c r="E18" s="35">
        <f>SUM(E19:E22)</f>
        <v>488601295.15000004</v>
      </c>
      <c r="F18" s="35">
        <f t="shared" si="0"/>
        <v>93.64897346561716</v>
      </c>
      <c r="I18" s="38"/>
    </row>
    <row r="19" spans="1:9" ht="15.75" customHeight="1">
      <c r="A19" s="39"/>
      <c r="B19" s="40" t="s">
        <v>139</v>
      </c>
      <c r="C19" s="41" t="s">
        <v>140</v>
      </c>
      <c r="D19" s="42">
        <v>84805610.11</v>
      </c>
      <c r="E19" s="42">
        <v>104004426.46</v>
      </c>
      <c r="F19" s="42">
        <f t="shared" si="0"/>
        <v>122.63861591833079</v>
      </c>
      <c r="I19" s="41"/>
    </row>
    <row r="20" spans="1:9" ht="15.75" customHeight="1">
      <c r="A20" s="39"/>
      <c r="B20" s="40" t="s">
        <v>141</v>
      </c>
      <c r="C20" s="41" t="s">
        <v>142</v>
      </c>
      <c r="D20" s="42">
        <v>420342664.87</v>
      </c>
      <c r="E20" s="42">
        <v>360219633.73</v>
      </c>
      <c r="F20" s="42">
        <f t="shared" si="0"/>
        <v>85.69666223184974</v>
      </c>
      <c r="I20" s="41"/>
    </row>
    <row r="21" spans="1:9" ht="15.75" customHeight="1">
      <c r="A21" s="39"/>
      <c r="B21" s="40" t="s">
        <v>143</v>
      </c>
      <c r="C21" s="41" t="s">
        <v>144</v>
      </c>
      <c r="D21" s="42">
        <v>10727120.42</v>
      </c>
      <c r="E21" s="42">
        <v>18310061.79</v>
      </c>
      <c r="F21" s="42">
        <f t="shared" si="0"/>
        <v>170.6894401582564</v>
      </c>
      <c r="I21" s="41"/>
    </row>
    <row r="22" spans="1:9" ht="15.75" customHeight="1">
      <c r="A22" s="39"/>
      <c r="B22" s="43">
        <v>3214</v>
      </c>
      <c r="C22" s="44" t="s">
        <v>145</v>
      </c>
      <c r="D22" s="42">
        <v>5861551.7</v>
      </c>
      <c r="E22" s="42">
        <v>6067173.17</v>
      </c>
      <c r="F22" s="42">
        <f t="shared" si="0"/>
        <v>103.50796991178974</v>
      </c>
      <c r="I22" s="44"/>
    </row>
    <row r="23" spans="1:9" ht="15.75" customHeight="1">
      <c r="A23" s="36">
        <v>322</v>
      </c>
      <c r="B23" s="37"/>
      <c r="C23" s="38" t="s">
        <v>146</v>
      </c>
      <c r="D23" s="35">
        <f>SUM(D24:D30)</f>
        <v>697632895.0300001</v>
      </c>
      <c r="E23" s="35">
        <f>SUM(E24:E30)</f>
        <v>1644922953.3600001</v>
      </c>
      <c r="F23" s="35">
        <f t="shared" si="0"/>
        <v>235.78632330536306</v>
      </c>
      <c r="I23" s="38"/>
    </row>
    <row r="24" spans="1:9" ht="15.75" customHeight="1">
      <c r="A24" s="39"/>
      <c r="B24" s="40" t="s">
        <v>147</v>
      </c>
      <c r="C24" s="41" t="s">
        <v>148</v>
      </c>
      <c r="D24" s="42">
        <v>95918064.29</v>
      </c>
      <c r="E24" s="42">
        <v>109397304.89</v>
      </c>
      <c r="F24" s="42">
        <f t="shared" si="0"/>
        <v>114.05286970684341</v>
      </c>
      <c r="I24" s="41"/>
    </row>
    <row r="25" spans="1:9" ht="15.75" customHeight="1">
      <c r="A25" s="39"/>
      <c r="B25" s="40" t="s">
        <v>149</v>
      </c>
      <c r="C25" s="41" t="s">
        <v>150</v>
      </c>
      <c r="D25" s="42">
        <v>91064833.08</v>
      </c>
      <c r="E25" s="42">
        <v>1009866147.25</v>
      </c>
      <c r="F25" s="42">
        <f t="shared" si="0"/>
        <v>1108.9529438469817</v>
      </c>
      <c r="I25" s="41"/>
    </row>
    <row r="26" spans="1:9" ht="15.75" customHeight="1">
      <c r="A26" s="39"/>
      <c r="B26" s="40" t="s">
        <v>151</v>
      </c>
      <c r="C26" s="41" t="s">
        <v>152</v>
      </c>
      <c r="D26" s="42">
        <v>330622324.61</v>
      </c>
      <c r="E26" s="42">
        <v>401685152.35</v>
      </c>
      <c r="F26" s="42">
        <f t="shared" si="0"/>
        <v>121.4936567952044</v>
      </c>
      <c r="I26" s="41"/>
    </row>
    <row r="27" spans="1:9" ht="25.5" customHeight="1">
      <c r="A27" s="39"/>
      <c r="B27" s="40" t="s">
        <v>153</v>
      </c>
      <c r="C27" s="41" t="s">
        <v>354</v>
      </c>
      <c r="D27" s="42">
        <v>32849599.86</v>
      </c>
      <c r="E27" s="42">
        <v>41855720.12</v>
      </c>
      <c r="F27" s="42">
        <f t="shared" si="0"/>
        <v>127.41622515459157</v>
      </c>
      <c r="I27" s="41"/>
    </row>
    <row r="28" spans="1:9" ht="15.75" customHeight="1">
      <c r="A28" s="39"/>
      <c r="B28" s="40" t="s">
        <v>154</v>
      </c>
      <c r="C28" s="41" t="s">
        <v>155</v>
      </c>
      <c r="D28" s="42">
        <v>9754745.69</v>
      </c>
      <c r="E28" s="42">
        <v>23146289.92</v>
      </c>
      <c r="F28" s="42">
        <f t="shared" si="0"/>
        <v>237.28235113016055</v>
      </c>
      <c r="I28" s="41"/>
    </row>
    <row r="29" spans="1:9" ht="15.75" customHeight="1">
      <c r="A29" s="39"/>
      <c r="B29" s="40" t="s">
        <v>156</v>
      </c>
      <c r="C29" s="41" t="s">
        <v>411</v>
      </c>
      <c r="D29" s="42">
        <v>75803157.54</v>
      </c>
      <c r="E29" s="42">
        <v>1979871.06</v>
      </c>
      <c r="F29" s="42">
        <f t="shared" si="0"/>
        <v>2.6118582975323377</v>
      </c>
      <c r="I29" s="41"/>
    </row>
    <row r="30" spans="1:9" ht="15.75" customHeight="1">
      <c r="A30" s="39"/>
      <c r="B30" s="43">
        <v>3227</v>
      </c>
      <c r="C30" s="44" t="s">
        <v>158</v>
      </c>
      <c r="D30" s="42">
        <v>61620169.96</v>
      </c>
      <c r="E30" s="42">
        <v>56992467.77</v>
      </c>
      <c r="F30" s="42">
        <f t="shared" si="0"/>
        <v>92.48995549183974</v>
      </c>
      <c r="I30" s="44"/>
    </row>
    <row r="31" spans="1:9" ht="15.75" customHeight="1">
      <c r="A31" s="36">
        <v>323</v>
      </c>
      <c r="B31" s="37"/>
      <c r="C31" s="38" t="s">
        <v>159</v>
      </c>
      <c r="D31" s="35">
        <f>SUM(D32:D40)</f>
        <v>1958527502.5399997</v>
      </c>
      <c r="E31" s="35">
        <f>SUM(E32:E40)</f>
        <v>2203306449.65</v>
      </c>
      <c r="F31" s="35">
        <f t="shared" si="0"/>
        <v>112.49811130007356</v>
      </c>
      <c r="I31" s="38"/>
    </row>
    <row r="32" spans="1:9" ht="15.75" customHeight="1">
      <c r="A32" s="39"/>
      <c r="B32" s="40" t="s">
        <v>160</v>
      </c>
      <c r="C32" s="41" t="s">
        <v>161</v>
      </c>
      <c r="D32" s="42">
        <v>239300094.13</v>
      </c>
      <c r="E32" s="42">
        <v>227384221.61</v>
      </c>
      <c r="F32" s="42">
        <f t="shared" si="0"/>
        <v>95.02053162021463</v>
      </c>
      <c r="I32" s="41"/>
    </row>
    <row r="33" spans="1:9" ht="15.75" customHeight="1">
      <c r="A33" s="39"/>
      <c r="B33" s="40" t="s">
        <v>162</v>
      </c>
      <c r="C33" s="41" t="s">
        <v>163</v>
      </c>
      <c r="D33" s="42">
        <v>187062026.49</v>
      </c>
      <c r="E33" s="42">
        <v>245566585.22</v>
      </c>
      <c r="F33" s="42">
        <f t="shared" si="0"/>
        <v>131.2754864403907</v>
      </c>
      <c r="I33" s="41"/>
    </row>
    <row r="34" spans="1:9" ht="15.75" customHeight="1">
      <c r="A34" s="39"/>
      <c r="B34" s="40" t="s">
        <v>164</v>
      </c>
      <c r="C34" s="41" t="s">
        <v>165</v>
      </c>
      <c r="D34" s="42">
        <v>37611903.41</v>
      </c>
      <c r="E34" s="42">
        <v>36829335.69</v>
      </c>
      <c r="F34" s="42">
        <f t="shared" si="0"/>
        <v>97.91936156096813</v>
      </c>
      <c r="I34" s="41"/>
    </row>
    <row r="35" spans="1:9" ht="15.75" customHeight="1">
      <c r="A35" s="39"/>
      <c r="B35" s="40" t="s">
        <v>166</v>
      </c>
      <c r="C35" s="41" t="s">
        <v>167</v>
      </c>
      <c r="D35" s="42">
        <v>93332354.64</v>
      </c>
      <c r="E35" s="42">
        <v>131942064.88</v>
      </c>
      <c r="F35" s="42">
        <f t="shared" si="0"/>
        <v>141.3679804703575</v>
      </c>
      <c r="I35" s="41"/>
    </row>
    <row r="36" spans="1:9" ht="15.75" customHeight="1">
      <c r="A36" s="39"/>
      <c r="B36" s="40" t="s">
        <v>168</v>
      </c>
      <c r="C36" s="41" t="s">
        <v>169</v>
      </c>
      <c r="D36" s="42">
        <v>307109952.21</v>
      </c>
      <c r="E36" s="42">
        <v>344646344.88</v>
      </c>
      <c r="F36" s="42">
        <f t="shared" si="0"/>
        <v>112.22246052265115</v>
      </c>
      <c r="I36" s="41"/>
    </row>
    <row r="37" spans="1:9" ht="15.75" customHeight="1">
      <c r="A37" s="39"/>
      <c r="B37" s="40" t="s">
        <v>170</v>
      </c>
      <c r="C37" s="41" t="s">
        <v>171</v>
      </c>
      <c r="D37" s="42">
        <v>126401908.55</v>
      </c>
      <c r="E37" s="42">
        <v>189750720.72</v>
      </c>
      <c r="F37" s="42">
        <f t="shared" si="0"/>
        <v>150.11697441652277</v>
      </c>
      <c r="I37" s="41"/>
    </row>
    <row r="38" spans="1:9" ht="15.75" customHeight="1">
      <c r="A38" s="39"/>
      <c r="B38" s="40" t="s">
        <v>172</v>
      </c>
      <c r="C38" s="41" t="s">
        <v>173</v>
      </c>
      <c r="D38" s="42">
        <v>320186337.31</v>
      </c>
      <c r="E38" s="42">
        <v>368973515.55</v>
      </c>
      <c r="F38" s="42">
        <f t="shared" si="0"/>
        <v>115.2371205623196</v>
      </c>
      <c r="I38" s="41"/>
    </row>
    <row r="39" spans="1:9" ht="15.75" customHeight="1">
      <c r="A39" s="39"/>
      <c r="B39" s="40" t="s">
        <v>174</v>
      </c>
      <c r="C39" s="41" t="s">
        <v>175</v>
      </c>
      <c r="D39" s="42">
        <v>209446020.33</v>
      </c>
      <c r="E39" s="42">
        <v>244549594.01</v>
      </c>
      <c r="F39" s="42">
        <f t="shared" si="0"/>
        <v>116.76020085017196</v>
      </c>
      <c r="I39" s="41"/>
    </row>
    <row r="40" spans="1:9" ht="15.75" customHeight="1">
      <c r="A40" s="39"/>
      <c r="B40" s="40" t="s">
        <v>176</v>
      </c>
      <c r="C40" s="41" t="s">
        <v>177</v>
      </c>
      <c r="D40" s="42">
        <v>438076905.47</v>
      </c>
      <c r="E40" s="42">
        <v>413664067.09</v>
      </c>
      <c r="F40" s="42">
        <f t="shared" si="0"/>
        <v>94.42727108524285</v>
      </c>
      <c r="I40" s="41"/>
    </row>
    <row r="41" spans="1:9" ht="15.75" customHeight="1">
      <c r="A41" s="45">
        <v>324</v>
      </c>
      <c r="B41" s="40"/>
      <c r="C41" s="46" t="s">
        <v>178</v>
      </c>
      <c r="D41" s="35">
        <f>D42</f>
        <v>14059679.92</v>
      </c>
      <c r="E41" s="35">
        <f>E42</f>
        <v>25028978.05</v>
      </c>
      <c r="F41" s="35">
        <f t="shared" si="0"/>
        <v>178.01954377635647</v>
      </c>
      <c r="I41" s="46"/>
    </row>
    <row r="42" spans="1:9" ht="15.75" customHeight="1">
      <c r="A42" s="39"/>
      <c r="B42" s="43">
        <v>3241</v>
      </c>
      <c r="C42" s="44" t="s">
        <v>178</v>
      </c>
      <c r="D42" s="42">
        <v>14059679.92</v>
      </c>
      <c r="E42" s="42">
        <v>25028978.05</v>
      </c>
      <c r="F42" s="42">
        <f t="shared" si="0"/>
        <v>178.01954377635647</v>
      </c>
      <c r="I42" s="44"/>
    </row>
    <row r="43" spans="1:9" ht="15.75" customHeight="1">
      <c r="A43" s="36">
        <v>329</v>
      </c>
      <c r="B43" s="37"/>
      <c r="C43" s="38" t="s">
        <v>179</v>
      </c>
      <c r="D43" s="35">
        <f>SUM(D44:D50)</f>
        <v>267324764.48</v>
      </c>
      <c r="E43" s="35">
        <f>SUM(E44:E50)</f>
        <v>487890955.15</v>
      </c>
      <c r="F43" s="35">
        <f t="shared" si="0"/>
        <v>182.50870101729828</v>
      </c>
      <c r="I43" s="38"/>
    </row>
    <row r="44" spans="1:9" ht="28.5" customHeight="1">
      <c r="A44" s="39"/>
      <c r="B44" s="40" t="s">
        <v>180</v>
      </c>
      <c r="C44" s="41" t="s">
        <v>355</v>
      </c>
      <c r="D44" s="42">
        <v>72337012.83</v>
      </c>
      <c r="E44" s="42">
        <v>89694102.25</v>
      </c>
      <c r="F44" s="42">
        <f t="shared" si="0"/>
        <v>123.99475557663833</v>
      </c>
      <c r="I44" s="41"/>
    </row>
    <row r="45" spans="1:9" ht="15.75" customHeight="1">
      <c r="A45" s="39"/>
      <c r="B45" s="40" t="s">
        <v>181</v>
      </c>
      <c r="C45" s="41" t="s">
        <v>182</v>
      </c>
      <c r="D45" s="42">
        <v>29462716.55</v>
      </c>
      <c r="E45" s="42">
        <v>31556048.81</v>
      </c>
      <c r="F45" s="42">
        <f t="shared" si="0"/>
        <v>107.10502121027261</v>
      </c>
      <c r="I45" s="41"/>
    </row>
    <row r="46" spans="1:9" ht="15.75" customHeight="1">
      <c r="A46" s="39"/>
      <c r="B46" s="40" t="s">
        <v>183</v>
      </c>
      <c r="C46" s="41" t="s">
        <v>184</v>
      </c>
      <c r="D46" s="42">
        <v>7087300.99</v>
      </c>
      <c r="E46" s="42">
        <v>11295962.72</v>
      </c>
      <c r="F46" s="42">
        <f t="shared" si="0"/>
        <v>159.38313803715002</v>
      </c>
      <c r="I46" s="41"/>
    </row>
    <row r="47" spans="1:9" ht="15.75" customHeight="1">
      <c r="A47" s="39"/>
      <c r="B47" s="40" t="s">
        <v>185</v>
      </c>
      <c r="C47" s="41" t="s">
        <v>416</v>
      </c>
      <c r="D47" s="42">
        <v>75756196.76</v>
      </c>
      <c r="E47" s="42">
        <v>84247492.82</v>
      </c>
      <c r="F47" s="42">
        <f t="shared" si="0"/>
        <v>111.20871482883558</v>
      </c>
      <c r="I47" s="41"/>
    </row>
    <row r="48" spans="1:9" ht="15.75" customHeight="1">
      <c r="A48" s="39"/>
      <c r="B48" s="43">
        <v>3295</v>
      </c>
      <c r="C48" s="44" t="s">
        <v>186</v>
      </c>
      <c r="D48" s="42">
        <v>7047153.45</v>
      </c>
      <c r="E48" s="42">
        <v>7890011.64</v>
      </c>
      <c r="F48" s="42">
        <f t="shared" si="0"/>
        <v>111.96026446678266</v>
      </c>
      <c r="I48" s="44"/>
    </row>
    <row r="49" spans="1:9" ht="15.75" customHeight="1">
      <c r="A49" s="39"/>
      <c r="B49" s="43">
        <v>3296</v>
      </c>
      <c r="C49" s="44" t="s">
        <v>378</v>
      </c>
      <c r="D49" s="42"/>
      <c r="E49" s="42">
        <v>5816427.06</v>
      </c>
      <c r="F49" s="42"/>
      <c r="I49" s="44"/>
    </row>
    <row r="50" spans="1:9" ht="15.75" customHeight="1">
      <c r="A50" s="39"/>
      <c r="B50" s="40" t="s">
        <v>187</v>
      </c>
      <c r="C50" s="41" t="s">
        <v>179</v>
      </c>
      <c r="D50" s="42">
        <v>75634383.9</v>
      </c>
      <c r="E50" s="42">
        <v>257390909.85</v>
      </c>
      <c r="F50" s="42">
        <f aca="true" t="shared" si="1" ref="F50:F58">E50/D50*100</f>
        <v>340.30938916658505</v>
      </c>
      <c r="I50" s="41"/>
    </row>
    <row r="51" spans="1:9" ht="15.75" customHeight="1">
      <c r="A51" s="36" t="s">
        <v>188</v>
      </c>
      <c r="B51" s="37"/>
      <c r="C51" s="38" t="s">
        <v>189</v>
      </c>
      <c r="D51" s="35">
        <f>D52+D55+D60</f>
        <v>5200572093.03</v>
      </c>
      <c r="E51" s="35">
        <f>E52+E55+E60</f>
        <v>5876260199.009999</v>
      </c>
      <c r="F51" s="35">
        <f t="shared" si="1"/>
        <v>112.9925726226463</v>
      </c>
      <c r="I51" s="38"/>
    </row>
    <row r="52" spans="1:9" ht="15.75" customHeight="1">
      <c r="A52" s="36" t="s">
        <v>190</v>
      </c>
      <c r="B52" s="37"/>
      <c r="C52" s="38" t="s">
        <v>191</v>
      </c>
      <c r="D52" s="35">
        <f>SUM(D53:D54)</f>
        <v>4049106704.75</v>
      </c>
      <c r="E52" s="35">
        <f>SUM(E53:E54)</f>
        <v>4904840267.5</v>
      </c>
      <c r="F52" s="35">
        <f t="shared" si="1"/>
        <v>121.13388520352255</v>
      </c>
      <c r="I52" s="38"/>
    </row>
    <row r="53" spans="1:9" ht="15.75" customHeight="1">
      <c r="A53" s="39"/>
      <c r="B53" s="40" t="s">
        <v>192</v>
      </c>
      <c r="C53" s="41" t="s">
        <v>193</v>
      </c>
      <c r="D53" s="42">
        <v>374219746.79</v>
      </c>
      <c r="E53" s="42">
        <v>657298056.35</v>
      </c>
      <c r="F53" s="42">
        <f t="shared" si="1"/>
        <v>175.6449417723684</v>
      </c>
      <c r="I53" s="41"/>
    </row>
    <row r="54" spans="1:9" ht="15.75" customHeight="1">
      <c r="A54" s="39"/>
      <c r="B54" s="40" t="s">
        <v>194</v>
      </c>
      <c r="C54" s="41" t="s">
        <v>195</v>
      </c>
      <c r="D54" s="42">
        <v>3674886957.96</v>
      </c>
      <c r="E54" s="42">
        <v>4247542211.15</v>
      </c>
      <c r="F54" s="42">
        <f t="shared" si="1"/>
        <v>115.58293519613163</v>
      </c>
      <c r="I54" s="41"/>
    </row>
    <row r="55" spans="1:9" ht="15.75" customHeight="1">
      <c r="A55" s="36">
        <v>342</v>
      </c>
      <c r="B55" s="37"/>
      <c r="C55" s="38" t="s">
        <v>327</v>
      </c>
      <c r="D55" s="35">
        <f>SUM(D56:D59)</f>
        <v>913261061.48</v>
      </c>
      <c r="E55" s="35">
        <f>SUM(E56:E59)</f>
        <v>854162899.4000001</v>
      </c>
      <c r="F55" s="35">
        <f t="shared" si="1"/>
        <v>93.52888625468961</v>
      </c>
      <c r="I55" s="38"/>
    </row>
    <row r="56" spans="1:9" ht="38.25">
      <c r="A56" s="39"/>
      <c r="B56" s="40" t="s">
        <v>196</v>
      </c>
      <c r="C56" s="41" t="s">
        <v>356</v>
      </c>
      <c r="D56" s="42">
        <v>108780082.74</v>
      </c>
      <c r="E56" s="42">
        <v>108044525.02</v>
      </c>
      <c r="F56" s="42">
        <f t="shared" si="1"/>
        <v>99.32381213410355</v>
      </c>
      <c r="I56" s="41"/>
    </row>
    <row r="57" spans="1:9" ht="25.5">
      <c r="A57" s="39"/>
      <c r="B57" s="40" t="s">
        <v>197</v>
      </c>
      <c r="C57" s="41" t="s">
        <v>357</v>
      </c>
      <c r="D57" s="42">
        <v>67358219.15</v>
      </c>
      <c r="E57" s="42">
        <v>64966324.56</v>
      </c>
      <c r="F57" s="42">
        <f t="shared" si="1"/>
        <v>96.44899372313645</v>
      </c>
      <c r="I57" s="41"/>
    </row>
    <row r="58" spans="1:9" ht="25.5">
      <c r="A58" s="39"/>
      <c r="B58" s="40" t="s">
        <v>198</v>
      </c>
      <c r="C58" s="41" t="s">
        <v>358</v>
      </c>
      <c r="D58" s="42">
        <v>737122759.59</v>
      </c>
      <c r="E58" s="42">
        <v>681151466.82</v>
      </c>
      <c r="F58" s="42">
        <f t="shared" si="1"/>
        <v>92.40678814460537</v>
      </c>
      <c r="I58" s="41"/>
    </row>
    <row r="59" spans="1:9" ht="30" customHeight="1">
      <c r="A59" s="39"/>
      <c r="B59" s="40" t="s">
        <v>379</v>
      </c>
      <c r="C59" s="41" t="s">
        <v>380</v>
      </c>
      <c r="D59" s="42"/>
      <c r="E59" s="42">
        <v>583</v>
      </c>
      <c r="F59" s="42"/>
      <c r="I59" s="41"/>
    </row>
    <row r="60" spans="1:9" ht="15.75" customHeight="1">
      <c r="A60" s="36">
        <v>343</v>
      </c>
      <c r="B60" s="37"/>
      <c r="C60" s="38" t="s">
        <v>199</v>
      </c>
      <c r="D60" s="35">
        <f>SUM(D61:D64)</f>
        <v>238204326.79999998</v>
      </c>
      <c r="E60" s="35">
        <f>SUM(E61:E64)</f>
        <v>117257032.11</v>
      </c>
      <c r="F60" s="35">
        <f>E60/D60*100</f>
        <v>49.2253997587755</v>
      </c>
      <c r="I60" s="38"/>
    </row>
    <row r="61" spans="1:9" ht="15.75" customHeight="1">
      <c r="A61" s="39"/>
      <c r="B61" s="40" t="s">
        <v>200</v>
      </c>
      <c r="C61" s="41" t="s">
        <v>201</v>
      </c>
      <c r="D61" s="42">
        <v>90480992.82</v>
      </c>
      <c r="E61" s="42">
        <v>50399795.48</v>
      </c>
      <c r="F61" s="42">
        <f>E61/D61*100</f>
        <v>55.70208052454038</v>
      </c>
      <c r="I61" s="41"/>
    </row>
    <row r="62" spans="1:9" ht="25.5">
      <c r="A62" s="39"/>
      <c r="B62" s="43">
        <v>3432</v>
      </c>
      <c r="C62" s="44" t="s">
        <v>333</v>
      </c>
      <c r="D62" s="42">
        <v>0</v>
      </c>
      <c r="E62" s="42">
        <v>89637.27</v>
      </c>
      <c r="F62" s="42"/>
      <c r="I62" s="44"/>
    </row>
    <row r="63" spans="1:9" ht="15.75" customHeight="1">
      <c r="A63" s="39"/>
      <c r="B63" s="40" t="s">
        <v>202</v>
      </c>
      <c r="C63" s="41" t="s">
        <v>203</v>
      </c>
      <c r="D63" s="42">
        <v>3394827.84</v>
      </c>
      <c r="E63" s="42">
        <v>3857358.72</v>
      </c>
      <c r="F63" s="42">
        <f>E63/D63*100</f>
        <v>113.62457543649695</v>
      </c>
      <c r="I63" s="41"/>
    </row>
    <row r="64" spans="1:9" ht="15.75" customHeight="1">
      <c r="A64" s="39"/>
      <c r="B64" s="40" t="s">
        <v>204</v>
      </c>
      <c r="C64" s="41" t="s">
        <v>205</v>
      </c>
      <c r="D64" s="42">
        <v>144328506.14</v>
      </c>
      <c r="E64" s="42">
        <v>62910240.64</v>
      </c>
      <c r="F64" s="42">
        <f>E64/D64*100</f>
        <v>43.588229603773826</v>
      </c>
      <c r="I64" s="41"/>
    </row>
    <row r="65" spans="1:9" ht="15.75" customHeight="1">
      <c r="A65" s="36" t="s">
        <v>206</v>
      </c>
      <c r="B65" s="37"/>
      <c r="C65" s="38" t="s">
        <v>207</v>
      </c>
      <c r="D65" s="35">
        <f>D66+D69</f>
        <v>3715928785.0600004</v>
      </c>
      <c r="E65" s="35">
        <f>E66+E69</f>
        <v>4031691771.0299997</v>
      </c>
      <c r="F65" s="35">
        <f>E65/D65*100</f>
        <v>108.49755213930723</v>
      </c>
      <c r="I65" s="38"/>
    </row>
    <row r="66" spans="1:9" ht="15.75" customHeight="1">
      <c r="A66" s="36" t="s">
        <v>208</v>
      </c>
      <c r="B66" s="37"/>
      <c r="C66" s="38" t="s">
        <v>359</v>
      </c>
      <c r="D66" s="35">
        <f>SUM(D67:D68)</f>
        <v>547008199.97</v>
      </c>
      <c r="E66" s="35">
        <f>SUM(E67:E68)</f>
        <v>500200021.37</v>
      </c>
      <c r="F66" s="35">
        <f>E66/D66*100</f>
        <v>91.44287442079165</v>
      </c>
      <c r="I66" s="38"/>
    </row>
    <row r="67" spans="1:9" s="68" customFormat="1" ht="28.5" customHeight="1">
      <c r="A67" s="43"/>
      <c r="B67" s="40">
        <v>3511</v>
      </c>
      <c r="C67" s="41" t="s">
        <v>360</v>
      </c>
      <c r="D67" s="42">
        <v>0</v>
      </c>
      <c r="E67" s="42">
        <v>3235</v>
      </c>
      <c r="F67" s="42"/>
      <c r="I67" s="41"/>
    </row>
    <row r="68" spans="1:9" ht="15.75" customHeight="1">
      <c r="A68" s="39"/>
      <c r="B68" s="40" t="s">
        <v>209</v>
      </c>
      <c r="C68" s="41" t="s">
        <v>359</v>
      </c>
      <c r="D68" s="42">
        <v>547008199.97</v>
      </c>
      <c r="E68" s="42">
        <v>500196786.37</v>
      </c>
      <c r="F68" s="42">
        <f aca="true" t="shared" si="2" ref="F68:F81">E68/D68*100</f>
        <v>91.44228302197895</v>
      </c>
      <c r="I68" s="41"/>
    </row>
    <row r="69" spans="1:9" ht="38.25">
      <c r="A69" s="37" t="s">
        <v>210</v>
      </c>
      <c r="B69" s="37" t="s">
        <v>2</v>
      </c>
      <c r="C69" s="38" t="s">
        <v>211</v>
      </c>
      <c r="D69" s="35">
        <f>SUM(D70:D72)</f>
        <v>3168920585.09</v>
      </c>
      <c r="E69" s="35">
        <f>SUM(E70:E72)</f>
        <v>3531491749.66</v>
      </c>
      <c r="F69" s="35">
        <f t="shared" si="2"/>
        <v>111.44147209860427</v>
      </c>
      <c r="I69" s="38"/>
    </row>
    <row r="70" spans="1:9" ht="26.25" customHeight="1">
      <c r="A70" s="39"/>
      <c r="B70" s="40" t="s">
        <v>212</v>
      </c>
      <c r="C70" s="66" t="s">
        <v>342</v>
      </c>
      <c r="D70" s="42">
        <v>40919566.05</v>
      </c>
      <c r="E70" s="42">
        <v>12257322.25</v>
      </c>
      <c r="F70" s="42">
        <f t="shared" si="2"/>
        <v>29.95467311413485</v>
      </c>
      <c r="I70" s="66"/>
    </row>
    <row r="71" spans="1:9" ht="25.5">
      <c r="A71" s="39"/>
      <c r="B71" s="40" t="s">
        <v>213</v>
      </c>
      <c r="C71" s="41" t="s">
        <v>214</v>
      </c>
      <c r="D71" s="42">
        <v>808054269.97</v>
      </c>
      <c r="E71" s="42">
        <v>453205168.42</v>
      </c>
      <c r="F71" s="42">
        <f t="shared" si="2"/>
        <v>56.0859815067651</v>
      </c>
      <c r="I71" s="41"/>
    </row>
    <row r="72" spans="1:9" ht="12.75">
      <c r="A72" s="39"/>
      <c r="B72" s="40" t="s">
        <v>215</v>
      </c>
      <c r="C72" s="41" t="s">
        <v>216</v>
      </c>
      <c r="D72" s="42">
        <v>2319946749.07</v>
      </c>
      <c r="E72" s="42">
        <v>3066029258.99</v>
      </c>
      <c r="F72" s="42">
        <f t="shared" si="2"/>
        <v>132.15946703169297</v>
      </c>
      <c r="I72" s="41"/>
    </row>
    <row r="73" spans="1:9" ht="15.75" customHeight="1">
      <c r="A73" s="36" t="s">
        <v>217</v>
      </c>
      <c r="B73" s="37"/>
      <c r="C73" s="38" t="s">
        <v>343</v>
      </c>
      <c r="D73" s="35">
        <f>D74+D77+D79+D82+D84</f>
        <v>4620211902.629999</v>
      </c>
      <c r="E73" s="35">
        <f>E74+E77+E79+E82+E84</f>
        <v>5665529315.24</v>
      </c>
      <c r="F73" s="35">
        <f t="shared" si="2"/>
        <v>122.62488030072747</v>
      </c>
      <c r="I73" s="38"/>
    </row>
    <row r="74" spans="1:9" ht="15.75" customHeight="1">
      <c r="A74" s="36" t="s">
        <v>218</v>
      </c>
      <c r="B74" s="37"/>
      <c r="C74" s="38" t="s">
        <v>219</v>
      </c>
      <c r="D74" s="35">
        <f>D75+D76</f>
        <v>4317867.699999999</v>
      </c>
      <c r="E74" s="35">
        <f>E75+E76</f>
        <v>6369064.0600000005</v>
      </c>
      <c r="F74" s="35">
        <f t="shared" si="2"/>
        <v>147.50484504191738</v>
      </c>
      <c r="I74" s="38"/>
    </row>
    <row r="75" spans="1:9" ht="15.75" customHeight="1">
      <c r="A75" s="39"/>
      <c r="B75" s="40" t="s">
        <v>220</v>
      </c>
      <c r="C75" s="41" t="s">
        <v>221</v>
      </c>
      <c r="D75" s="42">
        <v>2752051.8</v>
      </c>
      <c r="E75" s="42">
        <v>5269679.24</v>
      </c>
      <c r="F75" s="42">
        <f t="shared" si="2"/>
        <v>191.48183329979474</v>
      </c>
      <c r="I75" s="41"/>
    </row>
    <row r="76" spans="1:9" ht="15.75" customHeight="1">
      <c r="A76" s="39"/>
      <c r="B76" s="40" t="s">
        <v>222</v>
      </c>
      <c r="C76" s="41" t="s">
        <v>223</v>
      </c>
      <c r="D76" s="42">
        <v>1565815.9</v>
      </c>
      <c r="E76" s="42">
        <v>1099384.82</v>
      </c>
      <c r="F76" s="42">
        <f t="shared" si="2"/>
        <v>70.21162705015323</v>
      </c>
      <c r="I76" s="41"/>
    </row>
    <row r="77" spans="1:9" ht="25.5">
      <c r="A77" s="36">
        <v>362</v>
      </c>
      <c r="B77" s="37"/>
      <c r="C77" s="38" t="s">
        <v>328</v>
      </c>
      <c r="D77" s="35">
        <f>D78</f>
        <v>2275220986.81</v>
      </c>
      <c r="E77" s="35">
        <f>E78</f>
        <v>1940836814.3</v>
      </c>
      <c r="F77" s="35">
        <f t="shared" si="2"/>
        <v>85.30322221672071</v>
      </c>
      <c r="I77" s="38"/>
    </row>
    <row r="78" spans="1:9" ht="25.5">
      <c r="A78" s="36"/>
      <c r="B78" s="40" t="s">
        <v>224</v>
      </c>
      <c r="C78" s="41" t="s">
        <v>225</v>
      </c>
      <c r="D78" s="42">
        <v>2275220986.81</v>
      </c>
      <c r="E78" s="42">
        <v>1940836814.3</v>
      </c>
      <c r="F78" s="42">
        <f t="shared" si="2"/>
        <v>85.30322221672071</v>
      </c>
      <c r="I78" s="41"/>
    </row>
    <row r="79" spans="1:9" ht="15.75" customHeight="1">
      <c r="A79" s="36">
        <v>363</v>
      </c>
      <c r="B79" s="37"/>
      <c r="C79" s="38" t="s">
        <v>226</v>
      </c>
      <c r="D79" s="35">
        <f>SUM(D80:D81)</f>
        <v>2340673048.12</v>
      </c>
      <c r="E79" s="35">
        <f>SUM(E80:E81)</f>
        <v>3547429189.25</v>
      </c>
      <c r="F79" s="35">
        <f t="shared" si="2"/>
        <v>151.55594635907187</v>
      </c>
      <c r="I79" s="38"/>
    </row>
    <row r="80" spans="1:9" ht="15.75" customHeight="1">
      <c r="A80" s="39"/>
      <c r="B80" s="40" t="s">
        <v>227</v>
      </c>
      <c r="C80" s="41" t="s">
        <v>228</v>
      </c>
      <c r="D80" s="42">
        <f>1263661927.84+12751660.34</f>
        <v>1276413588.1799998</v>
      </c>
      <c r="E80" s="42">
        <v>2515705726.36</v>
      </c>
      <c r="F80" s="42">
        <f t="shared" si="2"/>
        <v>197.09173810559867</v>
      </c>
      <c r="I80" s="41"/>
    </row>
    <row r="81" spans="1:9" ht="15.75" customHeight="1">
      <c r="A81" s="39"/>
      <c r="B81" s="43">
        <v>3632</v>
      </c>
      <c r="C81" s="44" t="s">
        <v>229</v>
      </c>
      <c r="D81" s="42">
        <f>1023855265.58+40404194.36</f>
        <v>1064259459.94</v>
      </c>
      <c r="E81" s="42">
        <v>1031723462.89</v>
      </c>
      <c r="F81" s="42">
        <f t="shared" si="2"/>
        <v>96.94285103635966</v>
      </c>
      <c r="I81" s="44"/>
    </row>
    <row r="82" spans="1:9" s="67" customFormat="1" ht="31.5" customHeight="1">
      <c r="A82" s="45">
        <v>366</v>
      </c>
      <c r="B82" s="36"/>
      <c r="C82" s="46" t="s">
        <v>381</v>
      </c>
      <c r="D82" s="35">
        <f>D83</f>
        <v>0</v>
      </c>
      <c r="E82" s="35">
        <f>E83</f>
        <v>17800</v>
      </c>
      <c r="F82" s="35"/>
      <c r="I82" s="46"/>
    </row>
    <row r="83" spans="1:9" ht="31.5" customHeight="1">
      <c r="A83" s="39"/>
      <c r="B83" s="43">
        <v>3661</v>
      </c>
      <c r="C83" s="44" t="s">
        <v>382</v>
      </c>
      <c r="D83" s="42"/>
      <c r="E83" s="42">
        <v>17800</v>
      </c>
      <c r="F83" s="42"/>
      <c r="I83" s="44"/>
    </row>
    <row r="84" spans="1:9" s="67" customFormat="1" ht="15.75" customHeight="1">
      <c r="A84" s="45"/>
      <c r="B84" s="36"/>
      <c r="C84" s="46" t="s">
        <v>383</v>
      </c>
      <c r="D84" s="35">
        <f>SUM(D85:D86)</f>
        <v>0</v>
      </c>
      <c r="E84" s="35">
        <f>SUM(E85:E86)</f>
        <v>170876447.63</v>
      </c>
      <c r="F84" s="35"/>
      <c r="I84" s="46"/>
    </row>
    <row r="85" spans="1:9" ht="15.75" customHeight="1">
      <c r="A85" s="39"/>
      <c r="B85" s="43">
        <v>3681</v>
      </c>
      <c r="C85" s="44" t="s">
        <v>384</v>
      </c>
      <c r="D85" s="42"/>
      <c r="E85" s="42">
        <v>74223531.2</v>
      </c>
      <c r="F85" s="42"/>
      <c r="I85" s="44"/>
    </row>
    <row r="86" spans="1:9" ht="15.75" customHeight="1">
      <c r="A86" s="39"/>
      <c r="B86" s="43">
        <v>3682</v>
      </c>
      <c r="C86" s="44" t="s">
        <v>385</v>
      </c>
      <c r="D86" s="42"/>
      <c r="E86" s="42">
        <v>96652916.43</v>
      </c>
      <c r="F86" s="42"/>
      <c r="I86" s="44"/>
    </row>
    <row r="87" spans="1:9" ht="24.75" customHeight="1">
      <c r="A87" s="36" t="s">
        <v>230</v>
      </c>
      <c r="B87" s="37"/>
      <c r="C87" s="38" t="s">
        <v>344</v>
      </c>
      <c r="D87" s="35">
        <f>D88+D91</f>
        <v>33113120523.559998</v>
      </c>
      <c r="E87" s="35">
        <f>E88+E91</f>
        <v>22651696099.05</v>
      </c>
      <c r="F87" s="35">
        <f aca="true" t="shared" si="3" ref="F87:F96">E87/D87*100</f>
        <v>68.40701130216135</v>
      </c>
      <c r="I87" s="38"/>
    </row>
    <row r="88" spans="1:9" ht="26.25" customHeight="1">
      <c r="A88" s="36" t="s">
        <v>231</v>
      </c>
      <c r="B88" s="37"/>
      <c r="C88" s="38" t="s">
        <v>361</v>
      </c>
      <c r="D88" s="35">
        <f>D89+D90</f>
        <v>26345158769.17</v>
      </c>
      <c r="E88" s="35">
        <f>E89+E90</f>
        <v>15876766336.16</v>
      </c>
      <c r="F88" s="35">
        <f t="shared" si="3"/>
        <v>60.26445494319637</v>
      </c>
      <c r="I88" s="38"/>
    </row>
    <row r="89" spans="1:9" ht="15.75" customHeight="1">
      <c r="A89" s="39"/>
      <c r="B89" s="40" t="s">
        <v>232</v>
      </c>
      <c r="C89" s="41" t="s">
        <v>412</v>
      </c>
      <c r="D89" s="42">
        <v>16658026985.25</v>
      </c>
      <c r="E89" s="42">
        <v>15876278572.88</v>
      </c>
      <c r="F89" s="42">
        <f t="shared" si="3"/>
        <v>95.30707680410046</v>
      </c>
      <c r="I89" s="41"/>
    </row>
    <row r="90" spans="1:9" ht="15.75" customHeight="1">
      <c r="A90" s="39"/>
      <c r="B90" s="40" t="s">
        <v>234</v>
      </c>
      <c r="C90" s="41" t="s">
        <v>413</v>
      </c>
      <c r="D90" s="42">
        <v>9687131783.92</v>
      </c>
      <c r="E90" s="42">
        <v>487763.28</v>
      </c>
      <c r="F90" s="42">
        <f t="shared" si="3"/>
        <v>0.00503516717724079</v>
      </c>
      <c r="I90" s="41"/>
    </row>
    <row r="91" spans="1:9" ht="26.25" customHeight="1">
      <c r="A91" s="36">
        <v>372</v>
      </c>
      <c r="B91" s="37"/>
      <c r="C91" s="38" t="s">
        <v>345</v>
      </c>
      <c r="D91" s="35">
        <f>D92+D93</f>
        <v>6767961754.39</v>
      </c>
      <c r="E91" s="35">
        <f>E92+E93</f>
        <v>6774929762.89</v>
      </c>
      <c r="F91" s="35">
        <f t="shared" si="3"/>
        <v>100.10295579013106</v>
      </c>
      <c r="I91" s="38"/>
    </row>
    <row r="92" spans="1:9" ht="15.75" customHeight="1">
      <c r="A92" s="39"/>
      <c r="B92" s="40" t="s">
        <v>236</v>
      </c>
      <c r="C92" s="41" t="s">
        <v>233</v>
      </c>
      <c r="D92" s="42">
        <v>6506717550.88</v>
      </c>
      <c r="E92" s="42">
        <v>6317456608.08</v>
      </c>
      <c r="F92" s="42">
        <f t="shared" si="3"/>
        <v>97.09129924082222</v>
      </c>
      <c r="I92" s="41"/>
    </row>
    <row r="93" spans="1:9" ht="15.75" customHeight="1">
      <c r="A93" s="39"/>
      <c r="B93" s="40" t="s">
        <v>237</v>
      </c>
      <c r="C93" s="41" t="s">
        <v>235</v>
      </c>
      <c r="D93" s="42">
        <v>261244203.51</v>
      </c>
      <c r="E93" s="42">
        <v>457473154.81</v>
      </c>
      <c r="F93" s="42">
        <f t="shared" si="3"/>
        <v>175.11322688255885</v>
      </c>
      <c r="I93" s="41"/>
    </row>
    <row r="94" spans="1:9" ht="15.75" customHeight="1">
      <c r="A94" s="36" t="s">
        <v>238</v>
      </c>
      <c r="B94" s="37"/>
      <c r="C94" s="38" t="s">
        <v>239</v>
      </c>
      <c r="D94" s="35">
        <f>D95+D98+D101+D106+D109+D111</f>
        <v>2332370093.23</v>
      </c>
      <c r="E94" s="35">
        <f>E95+E98+E101+E106+E109+E111</f>
        <v>2291270086.43</v>
      </c>
      <c r="F94" s="35">
        <f t="shared" si="3"/>
        <v>98.23784368873113</v>
      </c>
      <c r="I94" s="38"/>
    </row>
    <row r="95" spans="1:9" ht="15.75" customHeight="1">
      <c r="A95" s="36" t="s">
        <v>240</v>
      </c>
      <c r="B95" s="37"/>
      <c r="C95" s="38" t="s">
        <v>84</v>
      </c>
      <c r="D95" s="35">
        <f>SUM(D96:D97)</f>
        <v>908532818.97</v>
      </c>
      <c r="E95" s="35">
        <f>SUM(E96:E97)</f>
        <v>913589576.5</v>
      </c>
      <c r="F95" s="35">
        <f t="shared" si="3"/>
        <v>100.55658501535835</v>
      </c>
      <c r="I95" s="38"/>
    </row>
    <row r="96" spans="1:9" ht="15.75" customHeight="1">
      <c r="A96" s="39"/>
      <c r="B96" s="40" t="s">
        <v>241</v>
      </c>
      <c r="C96" s="41" t="s">
        <v>242</v>
      </c>
      <c r="D96" s="42">
        <v>908532818.97</v>
      </c>
      <c r="E96" s="42">
        <v>913407926.81</v>
      </c>
      <c r="F96" s="42">
        <f t="shared" si="3"/>
        <v>100.53659127531868</v>
      </c>
      <c r="I96" s="41"/>
    </row>
    <row r="97" spans="1:9" ht="15.75" customHeight="1">
      <c r="A97" s="39"/>
      <c r="B97" s="40" t="s">
        <v>386</v>
      </c>
      <c r="C97" s="41" t="s">
        <v>387</v>
      </c>
      <c r="D97" s="42"/>
      <c r="E97" s="42">
        <v>181649.69</v>
      </c>
      <c r="F97" s="42"/>
      <c r="I97" s="41"/>
    </row>
    <row r="98" spans="1:9" ht="15.75" customHeight="1">
      <c r="A98" s="36">
        <v>382</v>
      </c>
      <c r="B98" s="37"/>
      <c r="C98" s="38" t="s">
        <v>85</v>
      </c>
      <c r="D98" s="35">
        <f>D99+D100</f>
        <v>309911247.51</v>
      </c>
      <c r="E98" s="35">
        <f>E99+E100</f>
        <v>101389188.83</v>
      </c>
      <c r="F98" s="35">
        <f>E98/D98*100</f>
        <v>32.71555635512339</v>
      </c>
      <c r="I98" s="38"/>
    </row>
    <row r="99" spans="1:9" ht="15.75" customHeight="1">
      <c r="A99" s="39"/>
      <c r="B99" s="40" t="s">
        <v>243</v>
      </c>
      <c r="C99" s="41" t="s">
        <v>346</v>
      </c>
      <c r="D99" s="42">
        <v>92204155.78</v>
      </c>
      <c r="E99" s="42">
        <v>72303644.21</v>
      </c>
      <c r="F99" s="42">
        <f>E99/D99*100</f>
        <v>78.41690387851625</v>
      </c>
      <c r="I99" s="41"/>
    </row>
    <row r="100" spans="1:9" ht="15.75" customHeight="1">
      <c r="A100" s="39"/>
      <c r="B100" s="40" t="s">
        <v>244</v>
      </c>
      <c r="C100" s="41" t="s">
        <v>347</v>
      </c>
      <c r="D100" s="42">
        <v>217707091.73</v>
      </c>
      <c r="E100" s="42">
        <v>29085544.62</v>
      </c>
      <c r="F100" s="42">
        <f>E100/D100*100</f>
        <v>13.359943577801245</v>
      </c>
      <c r="I100" s="41"/>
    </row>
    <row r="101" spans="1:9" ht="15.75" customHeight="1">
      <c r="A101" s="36">
        <v>383</v>
      </c>
      <c r="B101" s="37"/>
      <c r="C101" s="38" t="s">
        <v>245</v>
      </c>
      <c r="D101" s="35">
        <f>SUM(D102:D105)</f>
        <v>279055980.43</v>
      </c>
      <c r="E101" s="35">
        <f>SUM(E102:E105)</f>
        <v>233417081.64000002</v>
      </c>
      <c r="F101" s="35">
        <f>E101/D101*100</f>
        <v>83.64525328585519</v>
      </c>
      <c r="I101" s="38"/>
    </row>
    <row r="102" spans="1:9" ht="15.75" customHeight="1">
      <c r="A102" s="39"/>
      <c r="B102" s="40" t="s">
        <v>246</v>
      </c>
      <c r="C102" s="41" t="s">
        <v>247</v>
      </c>
      <c r="D102" s="42">
        <v>18367114.72</v>
      </c>
      <c r="E102" s="42">
        <v>40610074.12</v>
      </c>
      <c r="F102" s="42">
        <f>E102/D102*100</f>
        <v>221.10208782972092</v>
      </c>
      <c r="I102" s="41"/>
    </row>
    <row r="103" spans="1:9" ht="15.75" customHeight="1">
      <c r="A103" s="39"/>
      <c r="B103" s="43">
        <v>3833</v>
      </c>
      <c r="C103" s="44" t="s">
        <v>248</v>
      </c>
      <c r="D103" s="42">
        <v>29944768.64</v>
      </c>
      <c r="E103" s="42">
        <v>16671814.57</v>
      </c>
      <c r="F103" s="35"/>
      <c r="I103" s="44"/>
    </row>
    <row r="104" spans="1:9" ht="15.75" customHeight="1">
      <c r="A104" s="39"/>
      <c r="B104" s="40" t="s">
        <v>249</v>
      </c>
      <c r="C104" s="41" t="s">
        <v>250</v>
      </c>
      <c r="D104" s="42">
        <v>230744097.07</v>
      </c>
      <c r="E104" s="42">
        <v>176133759.62</v>
      </c>
      <c r="F104" s="42">
        <f>E104/D104*100</f>
        <v>76.33294279531101</v>
      </c>
      <c r="I104" s="41"/>
    </row>
    <row r="105" spans="1:9" ht="15.75" customHeight="1">
      <c r="A105" s="39"/>
      <c r="B105" s="40" t="s">
        <v>388</v>
      </c>
      <c r="C105" s="41" t="s">
        <v>94</v>
      </c>
      <c r="D105" s="42"/>
      <c r="E105" s="42">
        <v>1433.33</v>
      </c>
      <c r="F105" s="42"/>
      <c r="I105" s="41"/>
    </row>
    <row r="106" spans="1:9" s="67" customFormat="1" ht="15.75" customHeight="1">
      <c r="A106" s="45">
        <v>384</v>
      </c>
      <c r="B106" s="37"/>
      <c r="C106" s="38" t="s">
        <v>389</v>
      </c>
      <c r="D106" s="35">
        <f>SUM(D107:D108)</f>
        <v>0</v>
      </c>
      <c r="E106" s="35">
        <f>SUM(E107:E108)</f>
        <v>246793895.23000002</v>
      </c>
      <c r="F106" s="35"/>
      <c r="I106" s="38"/>
    </row>
    <row r="107" spans="1:9" ht="25.5">
      <c r="A107" s="39"/>
      <c r="B107" s="40">
        <v>3841</v>
      </c>
      <c r="C107" s="41" t="s">
        <v>390</v>
      </c>
      <c r="D107" s="42"/>
      <c r="E107" s="42">
        <v>50776659.42</v>
      </c>
      <c r="F107" s="42"/>
      <c r="I107" s="41"/>
    </row>
    <row r="108" spans="1:9" ht="25.5">
      <c r="A108" s="39"/>
      <c r="B108" s="40">
        <v>3842</v>
      </c>
      <c r="C108" s="41" t="s">
        <v>391</v>
      </c>
      <c r="D108" s="42"/>
      <c r="E108" s="42">
        <v>196017235.81</v>
      </c>
      <c r="F108" s="42"/>
      <c r="I108" s="41"/>
    </row>
    <row r="109" spans="1:9" ht="15.75" customHeight="1">
      <c r="A109" s="36">
        <v>385</v>
      </c>
      <c r="B109" s="37"/>
      <c r="C109" s="38" t="s">
        <v>251</v>
      </c>
      <c r="D109" s="35">
        <f>D110</f>
        <v>0</v>
      </c>
      <c r="E109" s="35">
        <f>E110</f>
        <v>0</v>
      </c>
      <c r="F109" s="35"/>
      <c r="I109" s="38"/>
    </row>
    <row r="110" spans="1:9" ht="15.75" customHeight="1">
      <c r="A110" s="39"/>
      <c r="B110" s="40" t="s">
        <v>252</v>
      </c>
      <c r="C110" s="41" t="s">
        <v>253</v>
      </c>
      <c r="D110" s="59">
        <v>0</v>
      </c>
      <c r="E110" s="59">
        <v>0</v>
      </c>
      <c r="F110" s="35"/>
      <c r="I110" s="41"/>
    </row>
    <row r="111" spans="1:9" ht="15.75" customHeight="1">
      <c r="A111" s="36">
        <v>386</v>
      </c>
      <c r="B111" s="37"/>
      <c r="C111" s="38" t="s">
        <v>254</v>
      </c>
      <c r="D111" s="35">
        <f>SUM(D112:D114)</f>
        <v>834870046.3199999</v>
      </c>
      <c r="E111" s="35">
        <f>SUM(E112:E114)</f>
        <v>796080344.2299999</v>
      </c>
      <c r="F111" s="35">
        <f>E111/D111*100</f>
        <v>95.35380359362753</v>
      </c>
      <c r="I111" s="38"/>
    </row>
    <row r="112" spans="1:9" ht="40.5" customHeight="1">
      <c r="A112" s="39"/>
      <c r="B112" s="40" t="s">
        <v>255</v>
      </c>
      <c r="C112" s="41" t="s">
        <v>348</v>
      </c>
      <c r="D112" s="42">
        <v>797785674.39</v>
      </c>
      <c r="E112" s="42">
        <v>752576053.64</v>
      </c>
      <c r="F112" s="42">
        <f>E112/D112*100</f>
        <v>94.33311198718026</v>
      </c>
      <c r="I112" s="41"/>
    </row>
    <row r="113" spans="1:9" ht="39.75" customHeight="1">
      <c r="A113" s="39"/>
      <c r="B113" s="40" t="s">
        <v>256</v>
      </c>
      <c r="C113" s="41" t="s">
        <v>349</v>
      </c>
      <c r="D113" s="42">
        <v>4960484.52</v>
      </c>
      <c r="E113" s="42">
        <v>34993829.28</v>
      </c>
      <c r="F113" s="42">
        <f>E113/D113*100</f>
        <v>705.4518392086426</v>
      </c>
      <c r="I113" s="41"/>
    </row>
    <row r="114" spans="1:9" ht="15.75" customHeight="1">
      <c r="A114" s="39"/>
      <c r="B114" s="40" t="s">
        <v>257</v>
      </c>
      <c r="C114" s="41" t="s">
        <v>350</v>
      </c>
      <c r="D114" s="42">
        <v>32123887.41</v>
      </c>
      <c r="E114" s="42">
        <v>8510461.31</v>
      </c>
      <c r="F114" s="42">
        <f>E114/D114*100</f>
        <v>26.492625881109078</v>
      </c>
      <c r="I114" s="41"/>
    </row>
    <row r="115" spans="1:5" ht="15.75" customHeight="1">
      <c r="A115" s="39"/>
      <c r="B115" s="40"/>
      <c r="C115" s="41"/>
      <c r="D115" s="42"/>
      <c r="E115" s="59"/>
    </row>
    <row r="116" spans="1:5" ht="15.75" customHeight="1">
      <c r="A116" s="54" t="s">
        <v>258</v>
      </c>
      <c r="B116" s="40"/>
      <c r="C116" s="41"/>
      <c r="D116" s="42"/>
      <c r="E116" s="59"/>
    </row>
    <row r="117" spans="1:6" s="53" customFormat="1" ht="30" customHeight="1">
      <c r="A117" s="74" t="s">
        <v>335</v>
      </c>
      <c r="B117" s="74"/>
      <c r="C117" s="74"/>
      <c r="D117" s="63" t="s">
        <v>339</v>
      </c>
      <c r="E117" s="63" t="s">
        <v>377</v>
      </c>
      <c r="F117" s="31" t="s">
        <v>116</v>
      </c>
    </row>
    <row r="118" spans="1:6" s="53" customFormat="1" ht="12.75">
      <c r="A118" s="75">
        <v>1</v>
      </c>
      <c r="B118" s="75"/>
      <c r="C118" s="75"/>
      <c r="D118" s="56">
        <v>2</v>
      </c>
      <c r="E118" s="56">
        <v>5</v>
      </c>
      <c r="F118" s="57" t="s">
        <v>336</v>
      </c>
    </row>
    <row r="119" spans="1:14" ht="30.75" customHeight="1">
      <c r="A119" s="32" t="s">
        <v>259</v>
      </c>
      <c r="B119" s="33"/>
      <c r="C119" s="47" t="s">
        <v>258</v>
      </c>
      <c r="D119" s="48">
        <f>D120+D129+D157+D160+D163</f>
        <v>705397021.9900001</v>
      </c>
      <c r="E119" s="48">
        <f>E120+E129+E157+E160+E163</f>
        <v>868444113.5700003</v>
      </c>
      <c r="F119" s="48">
        <f>E119/D119*100</f>
        <v>123.11423021322474</v>
      </c>
      <c r="I119" s="47"/>
      <c r="J119" s="53"/>
      <c r="K119" s="53"/>
      <c r="L119" s="53"/>
      <c r="M119" s="53"/>
      <c r="N119" s="53"/>
    </row>
    <row r="120" spans="1:14" ht="30.75" customHeight="1">
      <c r="A120" s="36" t="s">
        <v>260</v>
      </c>
      <c r="B120" s="37"/>
      <c r="C120" s="38" t="s">
        <v>261</v>
      </c>
      <c r="D120" s="48">
        <f>D121+D124</f>
        <v>76503473.54</v>
      </c>
      <c r="E120" s="48">
        <f>E121+E124</f>
        <v>18290380.09</v>
      </c>
      <c r="F120" s="48">
        <f>E120/D120*100</f>
        <v>23.907908025165465</v>
      </c>
      <c r="I120" s="38"/>
      <c r="L120" s="69"/>
      <c r="M120" s="69"/>
      <c r="N120" s="69"/>
    </row>
    <row r="121" spans="1:9" ht="15.75" customHeight="1">
      <c r="A121" s="36" t="s">
        <v>262</v>
      </c>
      <c r="B121" s="37"/>
      <c r="C121" s="38" t="s">
        <v>263</v>
      </c>
      <c r="D121" s="48">
        <f>SUM(D122:D123)</f>
        <v>83015.78</v>
      </c>
      <c r="E121" s="48">
        <f>SUM(E122:E123)</f>
        <v>11911973.05</v>
      </c>
      <c r="F121" s="48">
        <f>E121/D121*100</f>
        <v>14349.046711360179</v>
      </c>
      <c r="I121" s="38"/>
    </row>
    <row r="122" spans="1:9" ht="15.75" customHeight="1">
      <c r="A122" s="39"/>
      <c r="B122" s="40" t="s">
        <v>264</v>
      </c>
      <c r="C122" s="41" t="s">
        <v>98</v>
      </c>
      <c r="D122" s="42">
        <v>83015.78</v>
      </c>
      <c r="E122" s="42">
        <v>11899473.05</v>
      </c>
      <c r="F122" s="48">
        <f>E122/D122*100</f>
        <v>14333.989333112333</v>
      </c>
      <c r="I122" s="41"/>
    </row>
    <row r="123" spans="1:9" ht="15.75" customHeight="1">
      <c r="A123" s="39"/>
      <c r="B123" s="40">
        <v>4113</v>
      </c>
      <c r="C123" s="41" t="s">
        <v>392</v>
      </c>
      <c r="D123" s="42"/>
      <c r="E123" s="42">
        <v>12500</v>
      </c>
      <c r="F123" s="48"/>
      <c r="I123" s="41"/>
    </row>
    <row r="124" spans="1:9" ht="15.75" customHeight="1">
      <c r="A124" s="36" t="s">
        <v>265</v>
      </c>
      <c r="B124" s="37"/>
      <c r="C124" s="38" t="s">
        <v>266</v>
      </c>
      <c r="D124" s="48">
        <f>SUM(D125:D128)</f>
        <v>76420457.76</v>
      </c>
      <c r="E124" s="48">
        <f>SUM(E125:E128)</f>
        <v>6378407.04</v>
      </c>
      <c r="F124" s="48">
        <f>E124/D124*100</f>
        <v>8.346465366684292</v>
      </c>
      <c r="I124" s="38"/>
    </row>
    <row r="125" spans="1:9" s="68" customFormat="1" ht="15.75" customHeight="1">
      <c r="A125" s="43"/>
      <c r="B125" s="40" t="s">
        <v>393</v>
      </c>
      <c r="C125" s="41" t="s">
        <v>394</v>
      </c>
      <c r="D125" s="60"/>
      <c r="E125" s="42">
        <v>116645.61</v>
      </c>
      <c r="F125" s="60"/>
      <c r="I125" s="41"/>
    </row>
    <row r="126" spans="1:9" ht="15.75" customHeight="1">
      <c r="A126" s="39"/>
      <c r="B126" s="40" t="s">
        <v>267</v>
      </c>
      <c r="C126" s="41" t="s">
        <v>268</v>
      </c>
      <c r="D126" s="42">
        <v>22237254.73</v>
      </c>
      <c r="E126" s="42">
        <v>4191687.21</v>
      </c>
      <c r="F126" s="60">
        <f aca="true" t="shared" si="4" ref="F126:F132">E126/D126*100</f>
        <v>18.849841227681075</v>
      </c>
      <c r="I126" s="41"/>
    </row>
    <row r="127" spans="1:9" ht="15.75" customHeight="1">
      <c r="A127" s="39"/>
      <c r="B127" s="40" t="s">
        <v>269</v>
      </c>
      <c r="C127" s="41" t="s">
        <v>270</v>
      </c>
      <c r="D127" s="42">
        <v>53468198.53</v>
      </c>
      <c r="E127" s="42">
        <v>1911599.22</v>
      </c>
      <c r="F127" s="60">
        <f t="shared" si="4"/>
        <v>3.575207829243466</v>
      </c>
      <c r="I127" s="41"/>
    </row>
    <row r="128" spans="1:14" ht="15.75" customHeight="1">
      <c r="A128" s="39"/>
      <c r="B128" s="40" t="s">
        <v>271</v>
      </c>
      <c r="C128" s="41" t="s">
        <v>272</v>
      </c>
      <c r="D128" s="42">
        <v>715004.5</v>
      </c>
      <c r="E128" s="42">
        <v>158475</v>
      </c>
      <c r="F128" s="60">
        <f t="shared" si="4"/>
        <v>22.16419616939474</v>
      </c>
      <c r="I128" s="41"/>
      <c r="L128" s="69"/>
      <c r="M128" s="69"/>
      <c r="N128" s="69"/>
    </row>
    <row r="129" spans="1:9" ht="15.75" customHeight="1">
      <c r="A129" s="36" t="s">
        <v>273</v>
      </c>
      <c r="B129" s="37"/>
      <c r="C129" s="38" t="s">
        <v>351</v>
      </c>
      <c r="D129" s="48">
        <f>D130+D135+D144+D147+D151+D153</f>
        <v>445349345.19</v>
      </c>
      <c r="E129" s="48">
        <f>E130+E135+E144+E147+E151+E153</f>
        <v>772087792.8300002</v>
      </c>
      <c r="F129" s="48">
        <f t="shared" si="4"/>
        <v>173.3667740098738</v>
      </c>
      <c r="I129" s="38"/>
    </row>
    <row r="130" spans="1:9" ht="15.75" customHeight="1">
      <c r="A130" s="36" t="s">
        <v>274</v>
      </c>
      <c r="B130" s="37"/>
      <c r="C130" s="38" t="s">
        <v>275</v>
      </c>
      <c r="D130" s="48">
        <f>SUM(D131:D134)</f>
        <v>146347008.28</v>
      </c>
      <c r="E130" s="48">
        <f>SUM(E131:E134)</f>
        <v>142204187.51</v>
      </c>
      <c r="F130" s="48">
        <f t="shared" si="4"/>
        <v>97.1691797333679</v>
      </c>
      <c r="I130" s="38"/>
    </row>
    <row r="131" spans="1:9" ht="15.75" customHeight="1">
      <c r="A131" s="39"/>
      <c r="B131" s="40" t="s">
        <v>276</v>
      </c>
      <c r="C131" s="41" t="s">
        <v>101</v>
      </c>
      <c r="D131" s="42">
        <v>15267289.93</v>
      </c>
      <c r="E131" s="42">
        <v>26090113.15</v>
      </c>
      <c r="F131" s="60">
        <f t="shared" si="4"/>
        <v>170.8889611032624</v>
      </c>
      <c r="I131" s="41"/>
    </row>
    <row r="132" spans="1:9" ht="15.75" customHeight="1">
      <c r="A132" s="39"/>
      <c r="B132" s="40" t="s">
        <v>277</v>
      </c>
      <c r="C132" s="41" t="s">
        <v>102</v>
      </c>
      <c r="D132" s="42">
        <v>121458658.93</v>
      </c>
      <c r="E132" s="42">
        <v>112946568.89</v>
      </c>
      <c r="F132" s="60">
        <f t="shared" si="4"/>
        <v>92.99177998918483</v>
      </c>
      <c r="I132" s="41"/>
    </row>
    <row r="133" spans="1:9" ht="15.75" customHeight="1">
      <c r="A133" s="39"/>
      <c r="B133" s="40" t="s">
        <v>395</v>
      </c>
      <c r="C133" s="41" t="s">
        <v>396</v>
      </c>
      <c r="D133" s="42"/>
      <c r="E133" s="42">
        <v>1023641.5</v>
      </c>
      <c r="F133" s="60"/>
      <c r="I133" s="41"/>
    </row>
    <row r="134" spans="1:9" ht="15.75" customHeight="1">
      <c r="A134" s="39"/>
      <c r="B134" s="40" t="s">
        <v>278</v>
      </c>
      <c r="C134" s="41" t="s">
        <v>103</v>
      </c>
      <c r="D134" s="42">
        <v>9621059.42</v>
      </c>
      <c r="E134" s="42">
        <v>2143863.97</v>
      </c>
      <c r="F134" s="60">
        <f aca="true" t="shared" si="5" ref="F134:F141">E134/D134*100</f>
        <v>22.28303429395097</v>
      </c>
      <c r="I134" s="41"/>
    </row>
    <row r="135" spans="1:9" ht="15.75" customHeight="1">
      <c r="A135" s="36" t="s">
        <v>279</v>
      </c>
      <c r="B135" s="37"/>
      <c r="C135" s="38" t="s">
        <v>280</v>
      </c>
      <c r="D135" s="48">
        <f>SUM(D136:D143)</f>
        <v>257408918.95</v>
      </c>
      <c r="E135" s="48">
        <f>SUM(E136:E143)</f>
        <v>555948346.3100001</v>
      </c>
      <c r="F135" s="48">
        <f t="shared" si="5"/>
        <v>215.97866483328397</v>
      </c>
      <c r="I135" s="38"/>
    </row>
    <row r="136" spans="1:9" ht="15.75" customHeight="1">
      <c r="A136" s="39"/>
      <c r="B136" s="40" t="s">
        <v>281</v>
      </c>
      <c r="C136" s="41" t="s">
        <v>105</v>
      </c>
      <c r="D136" s="42">
        <v>48157126.13</v>
      </c>
      <c r="E136" s="42">
        <v>66281347</v>
      </c>
      <c r="F136" s="60">
        <f t="shared" si="5"/>
        <v>137.6355948257247</v>
      </c>
      <c r="I136" s="41"/>
    </row>
    <row r="137" spans="1:9" ht="15.75" customHeight="1">
      <c r="A137" s="39"/>
      <c r="B137" s="40" t="s">
        <v>282</v>
      </c>
      <c r="C137" s="41" t="s">
        <v>283</v>
      </c>
      <c r="D137" s="42">
        <v>12261071.76</v>
      </c>
      <c r="E137" s="42">
        <v>28867837.57</v>
      </c>
      <c r="F137" s="60">
        <f t="shared" si="5"/>
        <v>235.44301946080446</v>
      </c>
      <c r="I137" s="41"/>
    </row>
    <row r="138" spans="1:14" ht="15.75" customHeight="1">
      <c r="A138" s="39"/>
      <c r="B138" s="40" t="s">
        <v>284</v>
      </c>
      <c r="C138" s="41" t="s">
        <v>106</v>
      </c>
      <c r="D138" s="42">
        <v>7196893.61</v>
      </c>
      <c r="E138" s="42">
        <v>22047965.71</v>
      </c>
      <c r="F138" s="60">
        <f t="shared" si="5"/>
        <v>306.35392024365353</v>
      </c>
      <c r="I138" s="41"/>
      <c r="L138" s="69"/>
      <c r="M138" s="69"/>
      <c r="N138" s="69"/>
    </row>
    <row r="139" spans="1:9" ht="15.75" customHeight="1">
      <c r="A139" s="39"/>
      <c r="B139" s="40" t="s">
        <v>285</v>
      </c>
      <c r="C139" s="41" t="s">
        <v>286</v>
      </c>
      <c r="D139" s="42">
        <v>183530824.42</v>
      </c>
      <c r="E139" s="42">
        <v>202061054.94</v>
      </c>
      <c r="F139" s="60">
        <f t="shared" si="5"/>
        <v>110.09652224827073</v>
      </c>
      <c r="I139" s="41"/>
    </row>
    <row r="140" spans="1:9" ht="15.75" customHeight="1">
      <c r="A140" s="39"/>
      <c r="B140" s="40" t="s">
        <v>287</v>
      </c>
      <c r="C140" s="41" t="s">
        <v>107</v>
      </c>
      <c r="D140" s="42">
        <v>3150885.11</v>
      </c>
      <c r="E140" s="42">
        <v>37952850.25</v>
      </c>
      <c r="F140" s="60">
        <f t="shared" si="5"/>
        <v>1204.5139357683531</v>
      </c>
      <c r="I140" s="41"/>
    </row>
    <row r="141" spans="1:9" ht="15.75" customHeight="1">
      <c r="A141" s="39"/>
      <c r="B141" s="40" t="s">
        <v>337</v>
      </c>
      <c r="C141" s="41" t="s">
        <v>338</v>
      </c>
      <c r="D141" s="42">
        <v>17875</v>
      </c>
      <c r="E141" s="42">
        <v>76900.24</v>
      </c>
      <c r="F141" s="60">
        <f t="shared" si="5"/>
        <v>430.2111328671329</v>
      </c>
      <c r="I141" s="41"/>
    </row>
    <row r="142" spans="1:9" ht="15.75" customHeight="1">
      <c r="A142" s="39"/>
      <c r="B142" s="40" t="s">
        <v>288</v>
      </c>
      <c r="C142" s="41" t="s">
        <v>108</v>
      </c>
      <c r="D142" s="42">
        <v>3094242.92</v>
      </c>
      <c r="E142" s="42">
        <v>10856875.58</v>
      </c>
      <c r="F142" s="60"/>
      <c r="I142" s="41"/>
    </row>
    <row r="143" spans="1:9" ht="15.75" customHeight="1">
      <c r="A143" s="39"/>
      <c r="B143" s="40" t="s">
        <v>397</v>
      </c>
      <c r="C143" s="41" t="s">
        <v>157</v>
      </c>
      <c r="D143" s="42"/>
      <c r="E143" s="42">
        <v>187803515.02</v>
      </c>
      <c r="F143" s="60"/>
      <c r="I143" s="41"/>
    </row>
    <row r="144" spans="1:9" ht="15.75" customHeight="1">
      <c r="A144" s="36" t="s">
        <v>289</v>
      </c>
      <c r="B144" s="37"/>
      <c r="C144" s="38" t="s">
        <v>290</v>
      </c>
      <c r="D144" s="48">
        <f>SUM(D145:D146)</f>
        <v>28154843.4</v>
      </c>
      <c r="E144" s="48">
        <f>SUM(E145:E146)</f>
        <v>40068248.949999996</v>
      </c>
      <c r="F144" s="48">
        <f aca="true" t="shared" si="6" ref="F144:F150">E144/D144*100</f>
        <v>142.31387609138682</v>
      </c>
      <c r="I144" s="38"/>
    </row>
    <row r="145" spans="1:9" ht="15.75" customHeight="1">
      <c r="A145" s="39"/>
      <c r="B145" s="40" t="s">
        <v>291</v>
      </c>
      <c r="C145" s="41" t="s">
        <v>110</v>
      </c>
      <c r="D145" s="42">
        <v>23514790.89</v>
      </c>
      <c r="E145" s="42">
        <v>37706595.08</v>
      </c>
      <c r="F145" s="60">
        <f t="shared" si="6"/>
        <v>160.35267018272853</v>
      </c>
      <c r="I145" s="41"/>
    </row>
    <row r="146" spans="1:9" ht="15.75" customHeight="1">
      <c r="A146" s="39"/>
      <c r="B146" s="40" t="s">
        <v>292</v>
      </c>
      <c r="C146" s="41" t="s">
        <v>111</v>
      </c>
      <c r="D146" s="42">
        <v>4640052.51</v>
      </c>
      <c r="E146" s="42">
        <v>2361653.87</v>
      </c>
      <c r="F146" s="60">
        <f t="shared" si="6"/>
        <v>50.89713672227386</v>
      </c>
      <c r="I146" s="41"/>
    </row>
    <row r="147" spans="1:9" ht="25.5" customHeight="1">
      <c r="A147" s="36" t="s">
        <v>293</v>
      </c>
      <c r="B147" s="37"/>
      <c r="C147" s="38" t="s">
        <v>362</v>
      </c>
      <c r="D147" s="48">
        <f>SUM(D148:D150)</f>
        <v>481137.09</v>
      </c>
      <c r="E147" s="48">
        <f>SUM(E148:E150)</f>
        <v>1697675.2</v>
      </c>
      <c r="F147" s="48">
        <f t="shared" si="6"/>
        <v>352.8464621174809</v>
      </c>
      <c r="I147" s="38"/>
    </row>
    <row r="148" spans="1:9" ht="15.75" customHeight="1">
      <c r="A148" s="39"/>
      <c r="B148" s="40" t="s">
        <v>294</v>
      </c>
      <c r="C148" s="41" t="s">
        <v>295</v>
      </c>
      <c r="D148" s="42">
        <v>375062.09</v>
      </c>
      <c r="E148" s="42">
        <v>1658535.2</v>
      </c>
      <c r="F148" s="60">
        <f t="shared" si="6"/>
        <v>442.2028363357117</v>
      </c>
      <c r="I148" s="41"/>
    </row>
    <row r="149" spans="1:9" ht="25.5">
      <c r="A149" s="39"/>
      <c r="B149" s="40" t="s">
        <v>296</v>
      </c>
      <c r="C149" s="41" t="s">
        <v>297</v>
      </c>
      <c r="D149" s="42">
        <v>71975</v>
      </c>
      <c r="E149" s="42">
        <v>37052</v>
      </c>
      <c r="F149" s="60">
        <f t="shared" si="6"/>
        <v>51.47898575894408</v>
      </c>
      <c r="I149" s="41"/>
    </row>
    <row r="150" spans="1:9" ht="15.75" customHeight="1">
      <c r="A150" s="39"/>
      <c r="B150" s="43">
        <v>4244</v>
      </c>
      <c r="C150" s="44" t="s">
        <v>298</v>
      </c>
      <c r="D150" s="42">
        <v>34100</v>
      </c>
      <c r="E150" s="42">
        <v>2088</v>
      </c>
      <c r="F150" s="60">
        <f t="shared" si="6"/>
        <v>6.12316715542522</v>
      </c>
      <c r="I150" s="44"/>
    </row>
    <row r="151" spans="1:9" ht="15.75" customHeight="1">
      <c r="A151" s="36" t="s">
        <v>299</v>
      </c>
      <c r="B151" s="37"/>
      <c r="C151" s="38" t="s">
        <v>300</v>
      </c>
      <c r="D151" s="48">
        <f>D152</f>
        <v>0</v>
      </c>
      <c r="E151" s="48">
        <f>E152</f>
        <v>24120</v>
      </c>
      <c r="F151" s="48"/>
      <c r="I151" s="38"/>
    </row>
    <row r="152" spans="1:9" ht="15.75" customHeight="1">
      <c r="A152" s="39"/>
      <c r="B152" s="40" t="s">
        <v>301</v>
      </c>
      <c r="C152" s="41" t="s">
        <v>302</v>
      </c>
      <c r="D152" s="59">
        <v>0</v>
      </c>
      <c r="E152" s="59">
        <v>24120</v>
      </c>
      <c r="F152" s="60"/>
      <c r="I152" s="41"/>
    </row>
    <row r="153" spans="1:9" ht="15.75" customHeight="1">
      <c r="A153" s="36" t="s">
        <v>303</v>
      </c>
      <c r="B153" s="37"/>
      <c r="C153" s="38" t="s">
        <v>414</v>
      </c>
      <c r="D153" s="48">
        <f>SUM(D154:D156)</f>
        <v>12957437.47</v>
      </c>
      <c r="E153" s="48">
        <f>SUM(E154:E156)</f>
        <v>32145214.86</v>
      </c>
      <c r="F153" s="48">
        <f>E153/D153*100</f>
        <v>248.08311778023187</v>
      </c>
      <c r="I153" s="38"/>
    </row>
    <row r="154" spans="1:9" ht="15.75" customHeight="1">
      <c r="A154" s="39"/>
      <c r="B154" s="40" t="s">
        <v>304</v>
      </c>
      <c r="C154" s="41" t="s">
        <v>415</v>
      </c>
      <c r="D154" s="42">
        <v>12957437.47</v>
      </c>
      <c r="E154" s="42">
        <v>26423588.4</v>
      </c>
      <c r="F154" s="60">
        <f>E154/D154*100</f>
        <v>203.9260344584167</v>
      </c>
      <c r="I154" s="41"/>
    </row>
    <row r="155" spans="1:9" ht="15.75" customHeight="1">
      <c r="A155" s="39"/>
      <c r="B155" s="40" t="s">
        <v>398</v>
      </c>
      <c r="C155" s="41" t="s">
        <v>399</v>
      </c>
      <c r="D155" s="42"/>
      <c r="E155" s="42">
        <v>1437705.96</v>
      </c>
      <c r="F155" s="60"/>
      <c r="I155" s="41"/>
    </row>
    <row r="156" spans="1:9" ht="15.75" customHeight="1">
      <c r="A156" s="39"/>
      <c r="B156" s="40" t="s">
        <v>400</v>
      </c>
      <c r="C156" s="41" t="s">
        <v>401</v>
      </c>
      <c r="D156" s="42"/>
      <c r="E156" s="42">
        <v>4283920.5</v>
      </c>
      <c r="F156" s="60"/>
      <c r="I156" s="41"/>
    </row>
    <row r="157" spans="1:9" ht="24.75" customHeight="1">
      <c r="A157" s="36" t="s">
        <v>305</v>
      </c>
      <c r="B157" s="37"/>
      <c r="C157" s="38" t="s">
        <v>352</v>
      </c>
      <c r="D157" s="48">
        <f>D158</f>
        <v>9296.41</v>
      </c>
      <c r="E157" s="48">
        <f>E158</f>
        <v>176257.61</v>
      </c>
      <c r="F157" s="48">
        <f aca="true" t="shared" si="7" ref="F157:F169">E157/D157*100</f>
        <v>1895.9750054053125</v>
      </c>
      <c r="I157" s="38"/>
    </row>
    <row r="158" spans="1:9" ht="15.75" customHeight="1">
      <c r="A158" s="36" t="s">
        <v>306</v>
      </c>
      <c r="B158" s="37"/>
      <c r="C158" s="38" t="s">
        <v>353</v>
      </c>
      <c r="D158" s="48">
        <f>D159</f>
        <v>9296.41</v>
      </c>
      <c r="E158" s="48">
        <f>E159</f>
        <v>176257.61</v>
      </c>
      <c r="F158" s="48">
        <f t="shared" si="7"/>
        <v>1895.9750054053125</v>
      </c>
      <c r="I158" s="38"/>
    </row>
    <row r="159" spans="1:9" ht="25.5">
      <c r="A159" s="39"/>
      <c r="B159" s="40" t="s">
        <v>307</v>
      </c>
      <c r="C159" s="41" t="s">
        <v>363</v>
      </c>
      <c r="D159" s="42">
        <v>9296.41</v>
      </c>
      <c r="E159" s="42">
        <v>176257.61</v>
      </c>
      <c r="F159" s="60">
        <f t="shared" si="7"/>
        <v>1895.9750054053125</v>
      </c>
      <c r="I159" s="41"/>
    </row>
    <row r="160" spans="1:9" ht="25.5">
      <c r="A160" s="36" t="s">
        <v>308</v>
      </c>
      <c r="B160" s="37"/>
      <c r="C160" s="38" t="s">
        <v>329</v>
      </c>
      <c r="D160" s="48">
        <f>D161</f>
        <v>153754186.01</v>
      </c>
      <c r="E160" s="48">
        <f>E161</f>
        <v>36620612.47</v>
      </c>
      <c r="F160" s="61">
        <f t="shared" si="7"/>
        <v>23.81763607243723</v>
      </c>
      <c r="I160" s="38"/>
    </row>
    <row r="161" spans="1:9" ht="15.75" customHeight="1">
      <c r="A161" s="36" t="s">
        <v>309</v>
      </c>
      <c r="B161" s="37"/>
      <c r="C161" s="38" t="s">
        <v>330</v>
      </c>
      <c r="D161" s="48">
        <f>D162</f>
        <v>153754186.01</v>
      </c>
      <c r="E161" s="48">
        <f>E162</f>
        <v>36620612.47</v>
      </c>
      <c r="F161" s="61">
        <f t="shared" si="7"/>
        <v>23.81763607243723</v>
      </c>
      <c r="I161" s="38"/>
    </row>
    <row r="162" spans="1:9" ht="15.75" customHeight="1">
      <c r="A162" s="39"/>
      <c r="B162" s="40" t="s">
        <v>310</v>
      </c>
      <c r="C162" s="41" t="s">
        <v>114</v>
      </c>
      <c r="D162" s="42">
        <v>153754186.01</v>
      </c>
      <c r="E162" s="42">
        <v>36620612.47</v>
      </c>
      <c r="F162" s="62">
        <f t="shared" si="7"/>
        <v>23.81763607243723</v>
      </c>
      <c r="I162" s="41"/>
    </row>
    <row r="163" spans="1:9" ht="30.75" customHeight="1">
      <c r="A163" s="36" t="s">
        <v>311</v>
      </c>
      <c r="B163" s="37"/>
      <c r="C163" s="38" t="s">
        <v>312</v>
      </c>
      <c r="D163" s="48">
        <f>D164+D166+D168+D170</f>
        <v>29780720.84</v>
      </c>
      <c r="E163" s="48">
        <f>E164+E166+E168+E170</f>
        <v>41269070.57</v>
      </c>
      <c r="F163" s="48">
        <f t="shared" si="7"/>
        <v>138.57646627065324</v>
      </c>
      <c r="I163" s="38"/>
    </row>
    <row r="164" spans="1:9" ht="15.75" customHeight="1">
      <c r="A164" s="36" t="s">
        <v>313</v>
      </c>
      <c r="B164" s="37"/>
      <c r="C164" s="38" t="s">
        <v>314</v>
      </c>
      <c r="D164" s="48">
        <f>D165</f>
        <v>29400510.5</v>
      </c>
      <c r="E164" s="48">
        <f>E165</f>
        <v>38916944.9</v>
      </c>
      <c r="F164" s="48">
        <f t="shared" si="7"/>
        <v>132.3682624490483</v>
      </c>
      <c r="I164" s="38"/>
    </row>
    <row r="165" spans="1:9" ht="15.75" customHeight="1">
      <c r="A165" s="39"/>
      <c r="B165" s="40" t="s">
        <v>315</v>
      </c>
      <c r="C165" s="41" t="s">
        <v>314</v>
      </c>
      <c r="D165" s="42">
        <v>29400510.5</v>
      </c>
      <c r="E165" s="42">
        <v>38916944.9</v>
      </c>
      <c r="F165" s="60">
        <f t="shared" si="7"/>
        <v>132.3682624490483</v>
      </c>
      <c r="I165" s="41"/>
    </row>
    <row r="166" spans="1:9" ht="15.75" customHeight="1">
      <c r="A166" s="36" t="s">
        <v>316</v>
      </c>
      <c r="B166" s="37"/>
      <c r="C166" s="38" t="s">
        <v>317</v>
      </c>
      <c r="D166" s="48">
        <f>D167</f>
        <v>244960.34</v>
      </c>
      <c r="E166" s="48">
        <f>E167</f>
        <v>1742643.67</v>
      </c>
      <c r="F166" s="48">
        <f t="shared" si="7"/>
        <v>711.3982900252342</v>
      </c>
      <c r="I166" s="38"/>
    </row>
    <row r="167" spans="1:9" ht="15.75" customHeight="1">
      <c r="A167" s="39"/>
      <c r="B167" s="40" t="s">
        <v>318</v>
      </c>
      <c r="C167" s="41" t="s">
        <v>317</v>
      </c>
      <c r="D167" s="42">
        <v>244960.34</v>
      </c>
      <c r="E167" s="42">
        <v>1742643.67</v>
      </c>
      <c r="F167" s="60">
        <f t="shared" si="7"/>
        <v>711.3982900252342</v>
      </c>
      <c r="I167" s="41"/>
    </row>
    <row r="168" spans="1:9" ht="15.75" customHeight="1">
      <c r="A168" s="36" t="s">
        <v>319</v>
      </c>
      <c r="B168" s="37"/>
      <c r="C168" s="38" t="s">
        <v>320</v>
      </c>
      <c r="D168" s="48">
        <f>D169</f>
        <v>135250</v>
      </c>
      <c r="E168" s="48">
        <f>E169</f>
        <v>7350</v>
      </c>
      <c r="F168" s="48">
        <f t="shared" si="7"/>
        <v>5.43438077634011</v>
      </c>
      <c r="I168" s="38"/>
    </row>
    <row r="169" spans="1:9" ht="15.75" customHeight="1">
      <c r="A169" s="39"/>
      <c r="B169" s="40" t="s">
        <v>321</v>
      </c>
      <c r="C169" s="41" t="s">
        <v>320</v>
      </c>
      <c r="D169" s="42">
        <v>135250</v>
      </c>
      <c r="E169" s="42">
        <v>7350</v>
      </c>
      <c r="F169" s="60">
        <f t="shared" si="7"/>
        <v>5.43438077634011</v>
      </c>
      <c r="I169" s="41"/>
    </row>
    <row r="170" spans="1:9" ht="15.75" customHeight="1">
      <c r="A170" s="36" t="s">
        <v>322</v>
      </c>
      <c r="B170" s="37"/>
      <c r="C170" s="38" t="s">
        <v>323</v>
      </c>
      <c r="D170" s="48">
        <f>D171</f>
        <v>0</v>
      </c>
      <c r="E170" s="48">
        <f>E171</f>
        <v>602132</v>
      </c>
      <c r="F170" s="48"/>
      <c r="I170" s="38"/>
    </row>
    <row r="171" spans="1:9" ht="15.75" customHeight="1">
      <c r="A171" s="39"/>
      <c r="B171" s="40" t="s">
        <v>324</v>
      </c>
      <c r="C171" s="41" t="s">
        <v>323</v>
      </c>
      <c r="D171" s="42">
        <v>0</v>
      </c>
      <c r="E171" s="42">
        <v>602132</v>
      </c>
      <c r="F171" s="60"/>
      <c r="I171" s="41"/>
    </row>
    <row r="172" spans="1:4" ht="12.75">
      <c r="A172" s="39"/>
      <c r="B172" s="30"/>
      <c r="C172" s="29"/>
      <c r="D172" s="64"/>
    </row>
    <row r="173" spans="1:4" ht="12.75">
      <c r="A173" s="39"/>
      <c r="B173" s="30"/>
      <c r="C173" s="29"/>
      <c r="D173" s="64"/>
    </row>
    <row r="174" spans="1:4" ht="12.75">
      <c r="A174" s="39"/>
      <c r="B174" s="30"/>
      <c r="C174" s="29"/>
      <c r="D174" s="64"/>
    </row>
    <row r="175" spans="1:4" ht="12.75">
      <c r="A175" s="39"/>
      <c r="B175" s="30"/>
      <c r="C175" s="29"/>
      <c r="D175" s="64"/>
    </row>
    <row r="176" spans="1:4" ht="12.75">
      <c r="A176" s="39"/>
      <c r="B176" s="30"/>
      <c r="C176" s="29"/>
      <c r="D176" s="64"/>
    </row>
  </sheetData>
  <sheetProtection/>
  <mergeCells count="4">
    <mergeCell ref="A2:C2"/>
    <mergeCell ref="A3:C3"/>
    <mergeCell ref="A117:C117"/>
    <mergeCell ref="A118:C118"/>
  </mergeCells>
  <printOptions/>
  <pageMargins left="0.31496062992125984" right="0.2362204724409449" top="0.7480314960629921" bottom="0.7874015748031497" header="0.3937007874015748" footer="0.4724409448818898"/>
  <pageSetup firstPageNumber="9" useFirstPageNumber="1" horizontalDpi="600" verticalDpi="600" orientation="portrait" paperSize="9" scale="73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2015-09-03T08:10:01Z</cp:lastPrinted>
  <dcterms:created xsi:type="dcterms:W3CDTF">2012-04-23T14:06:13Z</dcterms:created>
  <dcterms:modified xsi:type="dcterms:W3CDTF">2015-11-02T08:12:05Z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Izvršenje prihoda i primitaka, rashoda i izdataka 1.-6.2015.xls</vt:lpwstr>
  </property>
</Properties>
</file>